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checkCompatibility="1"/>
  <mc:AlternateContent xmlns:mc="http://schemas.openxmlformats.org/markup-compatibility/2006">
    <mc:Choice Requires="x15">
      <x15ac:absPath xmlns:x15ac="http://schemas.microsoft.com/office/spreadsheetml/2010/11/ac" url="/Users/chris/Desktop/"/>
    </mc:Choice>
  </mc:AlternateContent>
  <xr:revisionPtr revIDLastSave="0" documentId="13_ncr:1_{9DCFE2D4-3E30-DD4C-A719-ACF40A472DB3}" xr6:coauthVersionLast="47" xr6:coauthVersionMax="47" xr10:uidLastSave="{00000000-0000-0000-0000-000000000000}"/>
  <bookViews>
    <workbookView xWindow="19100" yWindow="1460" windowWidth="27460" windowHeight="24600" activeTab="2" xr2:uid="{00000000-000D-0000-FFFF-FFFF00000000}"/>
  </bookViews>
  <sheets>
    <sheet name="Questionnaire" sheetId="3" r:id="rId1"/>
    <sheet name="Results Sheet" sheetId="1" r:id="rId2"/>
    <sheet name="Visuals" sheetId="4" r:id="rId3"/>
    <sheet name="Data Sheet" sheetId="6" r:id="rId4"/>
  </sheets>
  <definedNames>
    <definedName name="_xlnm.Print_Area" localSheetId="3">'Data Sheet'!$A$1:$E$137</definedName>
    <definedName name="_xlnm.Print_Area" localSheetId="0">Questionnaire!$A$1:$C$52</definedName>
    <definedName name="_xlnm.Print_Area" localSheetId="1">'Results Sheet'!$A$1:$E$139</definedName>
    <definedName name="_xlnm.Print_Area" localSheetId="2">Visuals!$A$1:$C$53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39" i="3"/>
  <c r="E73" i="6" s="1"/>
  <c r="C38" i="3"/>
  <c r="E72" i="6" s="1"/>
  <c r="C37" i="3"/>
  <c r="E73" i="1" s="1"/>
  <c r="C36" i="3"/>
  <c r="E70" i="6" s="1"/>
  <c r="E115" i="6"/>
  <c r="E109" i="6"/>
  <c r="E108" i="6"/>
  <c r="E107" i="6"/>
  <c r="E103" i="6"/>
  <c r="E64" i="6"/>
  <c r="E63" i="6"/>
  <c r="E62" i="6"/>
  <c r="E61" i="6"/>
  <c r="E60" i="6"/>
  <c r="E59" i="6"/>
  <c r="E58" i="6"/>
  <c r="E57" i="6"/>
  <c r="E56" i="6"/>
  <c r="E55" i="6"/>
  <c r="E49" i="6"/>
  <c r="E48" i="6"/>
  <c r="E46" i="6"/>
  <c r="E45" i="6"/>
  <c r="E44" i="6"/>
  <c r="E43" i="6"/>
  <c r="E38" i="6"/>
  <c r="E28" i="6"/>
  <c r="E26" i="6"/>
  <c r="E25" i="6"/>
  <c r="E24" i="6"/>
  <c r="E23" i="6"/>
  <c r="E15" i="6"/>
  <c r="E14" i="6"/>
  <c r="E12" i="6"/>
  <c r="E9" i="6"/>
  <c r="E8" i="6"/>
  <c r="E117" i="1"/>
  <c r="E112" i="1"/>
  <c r="E111" i="1"/>
  <c r="E110" i="1"/>
  <c r="E109" i="1"/>
  <c r="E108" i="1"/>
  <c r="E107" i="1"/>
  <c r="E106" i="1"/>
  <c r="E105" i="1"/>
  <c r="E104" i="1"/>
  <c r="E103" i="1"/>
  <c r="E102" i="1"/>
  <c r="E66" i="1"/>
  <c r="E65" i="1"/>
  <c r="E64" i="1"/>
  <c r="E63" i="1"/>
  <c r="E62" i="1"/>
  <c r="E61" i="1"/>
  <c r="E60" i="1"/>
  <c r="E59" i="1"/>
  <c r="E58" i="1"/>
  <c r="E57" i="1"/>
  <c r="E51" i="1"/>
  <c r="E50" i="1"/>
  <c r="E48" i="1"/>
  <c r="E47" i="1"/>
  <c r="E46" i="1"/>
  <c r="E45" i="1"/>
  <c r="E40" i="1"/>
  <c r="E30" i="1"/>
  <c r="E28" i="1"/>
  <c r="E27" i="1"/>
  <c r="E26" i="1"/>
  <c r="E25" i="1"/>
  <c r="E17" i="1"/>
  <c r="E16" i="1"/>
  <c r="E14" i="1"/>
  <c r="E11" i="1"/>
  <c r="E10" i="1"/>
  <c r="E74" i="1" l="1"/>
  <c r="E91" i="1" s="1"/>
  <c r="E72" i="1"/>
  <c r="E20" i="1"/>
  <c r="E75" i="1"/>
  <c r="E111" i="6"/>
  <c r="E117" i="6" s="1"/>
  <c r="C35" i="3"/>
  <c r="E67" i="1"/>
  <c r="E65" i="6"/>
  <c r="E116" i="6"/>
  <c r="E39" i="6"/>
  <c r="E50" i="6"/>
  <c r="E21" i="1"/>
  <c r="E41" i="1"/>
  <c r="E118" i="1"/>
  <c r="E10" i="6"/>
  <c r="E17" i="6" s="1"/>
  <c r="E34" i="6" s="1"/>
  <c r="E119" i="6" s="1"/>
  <c r="E89" i="6"/>
  <c r="A19" i="6"/>
  <c r="A128" i="6"/>
  <c r="A129" i="6" s="1"/>
  <c r="A130" i="6" s="1"/>
  <c r="E71" i="6"/>
  <c r="E66" i="6"/>
  <c r="E90" i="6"/>
  <c r="E133" i="6"/>
  <c r="E19" i="6"/>
  <c r="B19" i="6" s="1"/>
  <c r="E29" i="6"/>
  <c r="E18" i="6"/>
  <c r="E113" i="1"/>
  <c r="E68" i="1"/>
  <c r="E52" i="1"/>
  <c r="E31" i="1"/>
  <c r="E90" i="1" s="1"/>
  <c r="E12" i="1"/>
  <c r="E19" i="1" s="1"/>
  <c r="E35" i="1" s="1"/>
  <c r="E122" i="1" s="1"/>
  <c r="E92" i="1"/>
  <c r="E18" i="1"/>
  <c r="E34" i="1"/>
  <c r="E120" i="1" s="1"/>
  <c r="E38" i="1"/>
  <c r="E36" i="1"/>
  <c r="E39" i="1"/>
  <c r="E37" i="1" l="1"/>
  <c r="E135" i="1"/>
  <c r="E136" i="1" s="1"/>
  <c r="E124" i="1"/>
  <c r="E16" i="6"/>
  <c r="E135" i="6" s="1"/>
  <c r="E69" i="6"/>
  <c r="E71" i="1"/>
  <c r="E88" i="6"/>
  <c r="E35" i="6"/>
  <c r="E36" i="6"/>
  <c r="E121" i="6" s="1"/>
  <c r="E134" i="6"/>
  <c r="E37" i="6"/>
  <c r="E95" i="6"/>
  <c r="E33" i="6"/>
  <c r="E120" i="6" s="1"/>
  <c r="E96" i="6"/>
  <c r="E32" i="6"/>
  <c r="E118" i="6" s="1"/>
  <c r="E96" i="1"/>
  <c r="E98" i="1"/>
  <c r="E123" i="1"/>
  <c r="E125" i="1"/>
  <c r="E119" i="1"/>
  <c r="E137" i="1"/>
  <c r="E97" i="1"/>
  <c r="E121" i="1"/>
  <c r="E138" i="1"/>
  <c r="E139" i="1" s="1"/>
  <c r="E136" i="6" l="1"/>
  <c r="E137" i="6" s="1"/>
  <c r="E123" i="6"/>
  <c r="E122" i="6"/>
  <c r="E87" i="6"/>
  <c r="E93" i="6" s="1"/>
  <c r="E74" i="6"/>
  <c r="E89" i="1"/>
  <c r="E95" i="1" s="1"/>
  <c r="E76" i="1"/>
  <c r="E94" i="6"/>
  <c r="E85" i="1" l="1"/>
  <c r="E84" i="1"/>
  <c r="E83" i="6"/>
  <c r="E82" i="6"/>
  <c r="E79" i="1"/>
  <c r="E86" i="1"/>
  <c r="E77" i="1"/>
  <c r="E82" i="1"/>
  <c r="E83" i="1"/>
  <c r="E77" i="6"/>
  <c r="E127" i="6" s="1"/>
  <c r="E84" i="6"/>
  <c r="E80" i="6"/>
  <c r="E75" i="6"/>
  <c r="E81" i="6"/>
  <c r="E78" i="6" l="1"/>
  <c r="E129" i="6"/>
  <c r="E130" i="6"/>
  <c r="E128" i="6"/>
  <c r="E80" i="1"/>
  <c r="E129" i="1"/>
  <c r="E132" i="1"/>
  <c r="E130" i="1"/>
  <c r="E131" i="1"/>
</calcChain>
</file>

<file path=xl/sharedStrings.xml><?xml version="1.0" encoding="utf-8"?>
<sst xmlns="http://schemas.openxmlformats.org/spreadsheetml/2006/main" count="279" uniqueCount="126">
  <si>
    <t>Your Average Commission per closing</t>
  </si>
  <si>
    <t>Your Average sale price</t>
  </si>
  <si>
    <t>Yield from Sphere of Influence</t>
  </si>
  <si>
    <t>This only includes advertising and marketing in the categories below</t>
  </si>
  <si>
    <t>New clients</t>
  </si>
  <si>
    <t>Sphere of Influence</t>
  </si>
  <si>
    <t>How many weeks do you work per year?</t>
  </si>
  <si>
    <t>Income per week worked</t>
  </si>
  <si>
    <t>Ad calls</t>
  </si>
  <si>
    <t>Open houses</t>
  </si>
  <si>
    <t>Expired/FSBO's</t>
  </si>
  <si>
    <t>Cold calling/knocking</t>
  </si>
  <si>
    <t>Sign calls</t>
  </si>
  <si>
    <t>Internet</t>
  </si>
  <si>
    <t>Direct mail</t>
  </si>
  <si>
    <t>STEP 4 - How much did you spend last year to market yourself?</t>
  </si>
  <si>
    <t>Other</t>
  </si>
  <si>
    <t>Magazines</t>
  </si>
  <si>
    <t>Newspapers</t>
  </si>
  <si>
    <t>Geographic Farming (all)</t>
  </si>
  <si>
    <t>Listing brochures</t>
  </si>
  <si>
    <t>Personal brochures</t>
  </si>
  <si>
    <t>Gifts</t>
  </si>
  <si>
    <t>Special Events</t>
  </si>
  <si>
    <t>Sphere of influence</t>
  </si>
  <si>
    <t>Geographic Farming</t>
  </si>
  <si>
    <t>Lunch/coffee</t>
  </si>
  <si>
    <t>Agent Business Analysis</t>
  </si>
  <si>
    <t>STEP 5 - How many hours do you work per week?</t>
  </si>
  <si>
    <t>STEP 1 - How many transactions do you do?</t>
  </si>
  <si>
    <t># of Seller Sides</t>
  </si>
  <si>
    <t># of Buyer Sides</t>
  </si>
  <si>
    <t xml:space="preserve">2. Total Dollar Sales for above </t>
  </si>
  <si>
    <t>Total Commission lost versus a negotiable 3%</t>
  </si>
  <si>
    <t>STEP 2 - What is the source of your total transactions?</t>
  </si>
  <si>
    <t>Flyer - printing &amp; delivery (non geographic farm)</t>
  </si>
  <si>
    <t>Servicing your listings</t>
  </si>
  <si>
    <t>Geographical farming</t>
  </si>
  <si>
    <t>Percent spent on sphere of influence</t>
  </si>
  <si>
    <t>STEP 3 - Other new clients ~ where did they come from?</t>
  </si>
  <si>
    <t>Estimate how much of this money was spent on the following categories:</t>
  </si>
  <si>
    <t>Mailing - (excluding geographic farm)</t>
  </si>
  <si>
    <t>Percent spent per client category</t>
  </si>
  <si>
    <t>Talking/meeting with active sellers/buyers</t>
  </si>
  <si>
    <t>How productive are you? ~ Income per week/hour</t>
  </si>
  <si>
    <t>Income per hour from Geographical farming</t>
  </si>
  <si>
    <t>Income per hour from Sphere of Influence.</t>
  </si>
  <si>
    <t>Income per hour from the Internet</t>
  </si>
  <si>
    <t>Reviewing my business/planning my day/week</t>
  </si>
  <si>
    <t>Income per hour (Your Hourly Rate)</t>
  </si>
  <si>
    <t>Estimated total commissions based on avg. commission</t>
  </si>
  <si>
    <t>Average Income from each source.</t>
  </si>
  <si>
    <t>Previewing/Showing property</t>
  </si>
  <si>
    <t>3. Total commissions</t>
  </si>
  <si>
    <t>Percent of Commission</t>
  </si>
  <si>
    <t>Underspending amount</t>
  </si>
  <si>
    <t>How much more income could I generate by investing the</t>
  </si>
  <si>
    <t>Percent suggested by NAR</t>
  </si>
  <si>
    <t>Other new clients (See Step 3)</t>
  </si>
  <si>
    <t>1. Closings for past 12 months</t>
  </si>
  <si>
    <t>Income From Referrals</t>
  </si>
  <si>
    <t>Total Transactions</t>
  </si>
  <si>
    <t>Suggested to invest per closed escrow</t>
  </si>
  <si>
    <t>Target transaction growth at 32% for next year</t>
  </si>
  <si>
    <t>Estimated total commissions based on .25% commission increase</t>
  </si>
  <si>
    <t>Est. commissions based price point increase of 20% and commission bump</t>
  </si>
  <si>
    <t>Business to Business</t>
  </si>
  <si>
    <t>Number of people in Sphere of Influence (non-agent)</t>
  </si>
  <si>
    <t>amount to reach 10% of commission in (if the current ROI is maintained):</t>
  </si>
  <si>
    <t>Income per hour from Business to Business</t>
  </si>
  <si>
    <t>Income per hour from Passive Prospecting</t>
  </si>
  <si>
    <t>Income per hour from Active Prospecting</t>
  </si>
  <si>
    <t>Working my Business to Business Group</t>
  </si>
  <si>
    <t>Working Passive Prospecting</t>
  </si>
  <si>
    <t>Working Active Prospecting</t>
  </si>
  <si>
    <t>Administrative Management</t>
  </si>
  <si>
    <t>Working/Playing on the Internet</t>
  </si>
  <si>
    <t>Talking/meeting/communicating w/ SOI</t>
  </si>
  <si>
    <t>Estimated revenue increase for next year</t>
  </si>
  <si>
    <t>What was your total dollar volume for the last 12 months?</t>
  </si>
  <si>
    <t>What was your total gross commission income (GCI)?</t>
  </si>
  <si>
    <t>How much of your income was from out going referrals?</t>
  </si>
  <si>
    <t>How many transactions did you get from a farm?</t>
  </si>
  <si>
    <t>How many transactions did you get from your SOI?</t>
  </si>
  <si>
    <t>Referrals</t>
  </si>
  <si>
    <t>How many transactions did you get from new business?</t>
  </si>
  <si>
    <t>How many qualified people do you have in your SOI?</t>
  </si>
  <si>
    <t>How many of your new clients came from ad calls?</t>
  </si>
  <si>
    <t>How many of your new clients came from open houses?</t>
  </si>
  <si>
    <t>How many of your new clients came from cold calling or door knocking?</t>
  </si>
  <si>
    <t>How many of your new clients came from sign calls?</t>
  </si>
  <si>
    <t>How many of your new clients came from the Internet?</t>
  </si>
  <si>
    <t>How many of your new clients came from direct mail?</t>
  </si>
  <si>
    <t>How much did you spend last year to market yourself?</t>
  </si>
  <si>
    <t>Agent Business Analysis Questionnaire</t>
  </si>
  <si>
    <t>How many of your new clients came from Expireds or FSBO's?</t>
  </si>
  <si>
    <t>How many transactions did you get from your past clients in repeat business?</t>
  </si>
  <si>
    <t>Attracting "New" Clients</t>
  </si>
  <si>
    <t xml:space="preserve">To recap, you are spending the following - </t>
  </si>
  <si>
    <t>Agent Business Analysis Charts</t>
  </si>
  <si>
    <t>How many seller transaction sides did you do in the last 12 months?</t>
  </si>
  <si>
    <t>How many buyer transaction sides did you do in the last 12 months?</t>
  </si>
  <si>
    <t>How many transactions did you get from your business to business program?</t>
  </si>
  <si>
    <t>How many transactions did you get that were referrals?</t>
  </si>
  <si>
    <t xml:space="preserve">Geographic Farming </t>
  </si>
  <si>
    <t>Mailing - (excluding  farm)</t>
  </si>
  <si>
    <t>Printing &amp; delivery (non  farm)</t>
  </si>
  <si>
    <t>On average, how many hours do you work per week doing the following?</t>
  </si>
  <si>
    <t>How many weeks do you take off (whole weeks only) per year?</t>
  </si>
  <si>
    <t>Your Average Commission Percent</t>
  </si>
  <si>
    <t>Farm</t>
  </si>
  <si>
    <t>Past Clients</t>
  </si>
  <si>
    <t>New Clients (See Step 3)</t>
  </si>
  <si>
    <t xml:space="preserve">Total   </t>
  </si>
  <si>
    <t>Percent spent on attracting new clients</t>
  </si>
  <si>
    <t>Percent spent servicing listings</t>
  </si>
  <si>
    <t>Percent spent on farming</t>
  </si>
  <si>
    <t>Percent spent on business to business</t>
  </si>
  <si>
    <t>Business to business</t>
  </si>
  <si>
    <t>Farming</t>
  </si>
  <si>
    <t>Dollars spent per closing</t>
  </si>
  <si>
    <t>Return on Investment</t>
  </si>
  <si>
    <t xml:space="preserve">Total  </t>
  </si>
  <si>
    <r>
      <t xml:space="preserve">Total </t>
    </r>
    <r>
      <rPr>
        <i/>
        <sz val="10"/>
        <rFont val="Roboto Regular"/>
      </rPr>
      <t>(Must equal closing total from Step-1)</t>
    </r>
  </si>
  <si>
    <r>
      <t>Total</t>
    </r>
    <r>
      <rPr>
        <sz val="10"/>
        <rFont val="Roboto Regular"/>
      </rPr>
      <t xml:space="preserve"> </t>
    </r>
    <r>
      <rPr>
        <i/>
        <sz val="10"/>
        <rFont val="Roboto Regular"/>
      </rPr>
      <t>(Must equal new clients from Step 2 #6)</t>
    </r>
  </si>
  <si>
    <r>
      <t xml:space="preserve">Total </t>
    </r>
    <r>
      <rPr>
        <i/>
        <sz val="10"/>
        <rFont val="Roboto Regular"/>
      </rPr>
      <t>(Must equal above total)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</si>
</sst>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&quot;$&quot;#,##0.00"/>
  </numFmts>
  <fonts count="18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Palatino Linotype"/>
      <family val="1"/>
    </font>
    <font>
      <sz val="10"/>
      <name val="Palatino Linotype"/>
      <family val="1"/>
    </font>
    <font>
      <b/>
      <sz val="9"/>
      <name val="Palatino Linotype"/>
      <family val="1"/>
    </font>
    <font>
      <sz val="9"/>
      <name val="Palatino Linotype"/>
      <family val="1"/>
    </font>
    <font>
      <b/>
      <sz val="14"/>
      <name val="Roboto Regular"/>
    </font>
    <font>
      <sz val="10"/>
      <color theme="1"/>
      <name val="Roboto Regular"/>
    </font>
    <font>
      <b/>
      <sz val="9"/>
      <name val="Roboto Regular"/>
    </font>
    <font>
      <sz val="9"/>
      <name val="Roboto Regular"/>
    </font>
    <font>
      <b/>
      <sz val="18"/>
      <name val="Roboto Regular"/>
    </font>
    <font>
      <b/>
      <sz val="12"/>
      <name val="Roboto Regular"/>
    </font>
    <font>
      <sz val="10"/>
      <color indexed="12"/>
      <name val="Roboto Regular"/>
    </font>
    <font>
      <sz val="10"/>
      <name val="Roboto Regular"/>
    </font>
    <font>
      <b/>
      <sz val="10"/>
      <name val="Roboto Regular"/>
    </font>
    <font>
      <i/>
      <sz val="10"/>
      <name val="Roboto Regular"/>
    </font>
  </fonts>
  <fills count="3">
    <fill>
      <patternFill patternType="none"/>
    </fill>
    <fill>
      <patternFill patternType="gray125"/>
    </fill>
    <fill>
      <patternFill patternType="solid">
        <fgColor rgb="FF991A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0" fillId="0" borderId="0" xfId="0" applyFont="1"/>
    <xf numFmtId="166" fontId="10" fillId="0" borderId="4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/>
    <xf numFmtId="0" fontId="15" fillId="0" borderId="0" xfId="0" applyFont="1"/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166" fontId="16" fillId="0" borderId="8" xfId="1" applyNumberFormat="1" applyFont="1" applyFill="1" applyBorder="1" applyAlignment="1">
      <alignment horizontal="center"/>
    </xf>
    <xf numFmtId="166" fontId="16" fillId="0" borderId="4" xfId="1" applyNumberFormat="1" applyFont="1" applyFill="1" applyBorder="1" applyAlignment="1">
      <alignment horizontal="center"/>
    </xf>
    <xf numFmtId="166" fontId="16" fillId="0" borderId="5" xfId="1" applyNumberFormat="1" applyFont="1" applyFill="1" applyBorder="1" applyAlignment="1">
      <alignment horizontal="center"/>
    </xf>
    <xf numFmtId="10" fontId="16" fillId="0" borderId="5" xfId="2" applyNumberFormat="1" applyFont="1" applyFill="1" applyBorder="1" applyAlignment="1">
      <alignment horizontal="center"/>
    </xf>
    <xf numFmtId="5" fontId="16" fillId="0" borderId="6" xfId="1" applyNumberFormat="1" applyFont="1" applyFill="1" applyBorder="1" applyAlignment="1">
      <alignment horizontal="center"/>
    </xf>
    <xf numFmtId="0" fontId="15" fillId="0" borderId="11" xfId="0" applyFont="1" applyBorder="1"/>
    <xf numFmtId="0" fontId="15" fillId="0" borderId="1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5" fontId="15" fillId="0" borderId="4" xfId="1" applyNumberFormat="1" applyFont="1" applyFill="1" applyBorder="1" applyAlignment="1">
      <alignment horizontal="center"/>
    </xf>
    <xf numFmtId="5" fontId="15" fillId="0" borderId="5" xfId="1" applyNumberFormat="1" applyFont="1" applyFill="1" applyBorder="1" applyAlignment="1">
      <alignment horizontal="center"/>
    </xf>
    <xf numFmtId="5" fontId="15" fillId="0" borderId="6" xfId="1" applyNumberFormat="1" applyFont="1" applyFill="1" applyBorder="1" applyAlignment="1">
      <alignment horizontal="center"/>
    </xf>
    <xf numFmtId="0" fontId="16" fillId="0" borderId="11" xfId="0" applyFont="1" applyBorder="1"/>
    <xf numFmtId="165" fontId="16" fillId="0" borderId="2" xfId="2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5" fontId="15" fillId="0" borderId="7" xfId="1" applyNumberFormat="1" applyFont="1" applyFill="1" applyBorder="1" applyAlignment="1">
      <alignment horizontal="center"/>
    </xf>
    <xf numFmtId="5" fontId="16" fillId="0" borderId="2" xfId="1" applyNumberFormat="1" applyFont="1" applyFill="1" applyBorder="1" applyAlignment="1">
      <alignment horizontal="center"/>
    </xf>
    <xf numFmtId="164" fontId="16" fillId="0" borderId="0" xfId="1" applyNumberFormat="1" applyFont="1" applyFill="1" applyBorder="1"/>
    <xf numFmtId="5" fontId="16" fillId="0" borderId="5" xfId="0" applyNumberFormat="1" applyFont="1" applyBorder="1" applyAlignment="1">
      <alignment horizontal="center"/>
    </xf>
    <xf numFmtId="165" fontId="16" fillId="0" borderId="5" xfId="2" applyNumberFormat="1" applyFont="1" applyFill="1" applyBorder="1" applyAlignment="1">
      <alignment horizontal="center"/>
    </xf>
    <xf numFmtId="9" fontId="15" fillId="0" borderId="5" xfId="2" applyFont="1" applyFill="1" applyBorder="1" applyAlignment="1">
      <alignment horizontal="center"/>
    </xf>
    <xf numFmtId="5" fontId="16" fillId="0" borderId="5" xfId="1" applyNumberFormat="1" applyFont="1" applyFill="1" applyBorder="1" applyAlignment="1">
      <alignment horizontal="center"/>
    </xf>
    <xf numFmtId="165" fontId="15" fillId="0" borderId="4" xfId="2" applyNumberFormat="1" applyFont="1" applyFill="1" applyBorder="1" applyAlignment="1">
      <alignment horizontal="center"/>
    </xf>
    <xf numFmtId="165" fontId="15" fillId="0" borderId="5" xfId="2" applyNumberFormat="1" applyFont="1" applyFill="1" applyBorder="1" applyAlignment="1">
      <alignment horizontal="center"/>
    </xf>
    <xf numFmtId="165" fontId="15" fillId="0" borderId="6" xfId="2" applyNumberFormat="1" applyFont="1" applyFill="1" applyBorder="1" applyAlignment="1">
      <alignment horizontal="center"/>
    </xf>
    <xf numFmtId="165" fontId="15" fillId="0" borderId="0" xfId="2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166" fontId="15" fillId="0" borderId="5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166" fontId="15" fillId="0" borderId="0" xfId="0" applyNumberFormat="1" applyFont="1" applyAlignment="1">
      <alignment horizontal="center"/>
    </xf>
    <xf numFmtId="9" fontId="15" fillId="0" borderId="5" xfId="1" applyNumberFormat="1" applyFont="1" applyFill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6" fillId="0" borderId="0" xfId="0" applyFont="1" applyAlignment="1">
      <alignment horizontal="left"/>
    </xf>
    <xf numFmtId="44" fontId="16" fillId="0" borderId="0" xfId="1" applyFont="1" applyFill="1" applyBorder="1"/>
    <xf numFmtId="0" fontId="16" fillId="0" borderId="11" xfId="0" applyFont="1" applyBorder="1" applyAlignment="1">
      <alignment horizontal="right"/>
    </xf>
    <xf numFmtId="5" fontId="16" fillId="0" borderId="4" xfId="1" applyNumberFormat="1" applyFont="1" applyFill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66" fontId="16" fillId="0" borderId="5" xfId="0" applyNumberFormat="1" applyFont="1" applyBorder="1" applyAlignment="1">
      <alignment horizontal="center"/>
    </xf>
    <xf numFmtId="166" fontId="16" fillId="0" borderId="6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5" fillId="0" borderId="11" xfId="0" applyFont="1" applyBorder="1"/>
    <xf numFmtId="166" fontId="15" fillId="0" borderId="0" xfId="0" applyNumberFormat="1" applyFont="1"/>
    <xf numFmtId="5" fontId="15" fillId="0" borderId="0" xfId="0" applyNumberFormat="1" applyFont="1"/>
    <xf numFmtId="167" fontId="15" fillId="0" borderId="0" xfId="0" applyNumberFormat="1" applyFont="1"/>
    <xf numFmtId="0" fontId="14" fillId="2" borderId="1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991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Mix of Business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876-D247-BE0C-B74D42099917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('Data Sheet'!$E$8,'Data Sheet'!$E$9)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CF42-9EDD-D742017C2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ROI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Sheet'!$E$93:$E$96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6-4B42-8075-407C93AC3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079616"/>
        <c:axId val="72078080"/>
      </c:barChart>
      <c:valAx>
        <c:axId val="720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79616"/>
        <c:crosses val="autoZero"/>
        <c:crossBetween val="between"/>
      </c:valAx>
      <c:catAx>
        <c:axId val="720796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7808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Ave Hours Worked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('Data Sheet'!$A$111,'Data Sheet'!$E$111)</c:f>
              <c:numCache>
                <c:formatCode>General</c:formatCode>
                <c:ptCount val="2"/>
                <c:pt idx="0">
                  <c:v>40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CC4D-9F08-037C4ECF6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Income Forcast at 32%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Sheet'!$A$128:$A$130</c:f>
              <c:numCache>
                <c:formatCode>"$"#,##0.00</c:formatCode>
                <c:ptCount val="3"/>
                <c:pt idx="0" formatCode="&quot;$&quot;#,##0">
                  <c:v>42848</c:v>
                </c:pt>
                <c:pt idx="1">
                  <c:v>56559.360000000001</c:v>
                </c:pt>
                <c:pt idx="2">
                  <c:v>74658.355200000005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9-9747-8F5C-4C76F6279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336512"/>
        <c:axId val="72314240"/>
      </c:barChart>
      <c:valAx>
        <c:axId val="723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36512"/>
        <c:crosses val="autoZero"/>
        <c:crossBetween val="between"/>
      </c:valAx>
      <c:catAx>
        <c:axId val="723365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1424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Listings vs </a:t>
            </a:r>
          </a:p>
          <a:p>
            <a:pPr>
              <a:defRPr/>
            </a:pPr>
            <a:r>
              <a:rPr lang="en-US" sz="1000">
                <a:latin typeface="Palatino Linotype" pitchFamily="18" charset="0"/>
              </a:rPr>
              <a:t>LP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('Data Sheet'!$A$8,'Data Sheet'!$E$8)</c:f>
              <c:numCache>
                <c:formatCode>General</c:formatCode>
                <c:ptCount val="2"/>
                <c:pt idx="0">
                  <c:v>12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7-4A44-9F2D-F2D56652C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467328"/>
        <c:axId val="68465792"/>
      </c:barChart>
      <c:valAx>
        <c:axId val="6846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67328"/>
        <c:crosses val="autoZero"/>
        <c:crossBetween val="between"/>
      </c:valAx>
      <c:catAx>
        <c:axId val="684673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6579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Buyers vs </a:t>
            </a:r>
          </a:p>
          <a:p>
            <a:pPr>
              <a:defRPr/>
            </a:pPr>
            <a:r>
              <a:rPr lang="en-US" sz="1000">
                <a:latin typeface="Palatino Linotype" pitchFamily="18" charset="0"/>
              </a:rPr>
              <a:t>LP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('Data Sheet'!$A$9,'Data Sheet'!$E$9)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5-1441-AEB2-8513AF493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143936"/>
        <c:axId val="69142400"/>
      </c:barChart>
      <c:valAx>
        <c:axId val="6914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43936"/>
        <c:crosses val="autoZero"/>
        <c:crossBetween val="between"/>
      </c:valAx>
      <c:catAx>
        <c:axId val="691439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424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Sales vs </a:t>
            </a:r>
          </a:p>
          <a:p>
            <a:pPr>
              <a:defRPr/>
            </a:pPr>
            <a:r>
              <a:rPr lang="en-US" sz="1000">
                <a:latin typeface="Palatino Linotype" pitchFamily="18" charset="0"/>
              </a:rPr>
              <a:t>LP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('Data Sheet'!$A$12,'Data Sheet'!$E$12)</c:f>
              <c:numCache>
                <c:formatCode>"$"#,##0</c:formatCode>
                <c:ptCount val="2"/>
                <c:pt idx="0" formatCode="General">
                  <c:v>7500000</c:v>
                </c:pt>
                <c:pt idx="1">
                  <c:v>2365000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3-3940-8469-6D6B7D205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181824"/>
        <c:axId val="69167744"/>
      </c:barChart>
      <c:valAx>
        <c:axId val="691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81824"/>
        <c:crosses val="autoZero"/>
        <c:crossBetween val="between"/>
      </c:valAx>
      <c:catAx>
        <c:axId val="691818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677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GCI vs </a:t>
            </a:r>
          </a:p>
          <a:p>
            <a:pPr>
              <a:defRPr/>
            </a:pPr>
            <a:r>
              <a:rPr lang="en-US" sz="1000">
                <a:latin typeface="Palatino Linotype" pitchFamily="18" charset="0"/>
              </a:rPr>
              <a:t>LP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('Data Sheet'!$A$14,'Data Sheet'!$E$14)</c:f>
              <c:numCache>
                <c:formatCode>"$"#,##0</c:formatCode>
                <c:ptCount val="2"/>
                <c:pt idx="0" formatCode="General">
                  <c:v>250000</c:v>
                </c:pt>
                <c:pt idx="1">
                  <c:v>42848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D-B145-BA62-7D60F35B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342336"/>
        <c:axId val="69205376"/>
      </c:barChart>
      <c:valAx>
        <c:axId val="692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42336"/>
        <c:crosses val="autoZero"/>
        <c:crossBetween val="between"/>
      </c:valAx>
      <c:catAx>
        <c:axId val="693423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537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Lost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</c:dPt>
          <c:dLbls>
            <c:numFmt formatCode="&quot;$&quot;#\k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('Data Sheet'!$A$19,'Data Sheet'!$B$19)</c:f>
              <c:numCache>
                <c:formatCode>"$"#,##0_);\("$"#,##0\)</c:formatCode>
                <c:ptCount val="2"/>
                <c:pt idx="0" formatCode="&quot;$&quot;#,##0">
                  <c:v>42.847999999999999</c:v>
                </c:pt>
                <c:pt idx="1">
                  <c:v>28.102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F-E94B-87BB-D50FCE4DB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SOI vs </a:t>
            </a:r>
          </a:p>
          <a:p>
            <a:pPr>
              <a:defRPr/>
            </a:pPr>
            <a:r>
              <a:rPr lang="en-US" sz="1000">
                <a:latin typeface="Palatino Linotype" pitchFamily="18" charset="0"/>
              </a:rPr>
              <a:t>LP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('Data Sheet'!$A$38,'Data Sheet'!$E$38)</c:f>
              <c:numCache>
                <c:formatCode>General</c:formatCode>
                <c:ptCount val="2"/>
                <c:pt idx="0">
                  <c:v>250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B-4646-9FCA-DB7B97A9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398528"/>
        <c:axId val="69392640"/>
      </c:barChart>
      <c:valAx>
        <c:axId val="693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98528"/>
        <c:crosses val="autoZero"/>
        <c:crossBetween val="between"/>
      </c:valAx>
      <c:catAx>
        <c:axId val="693985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9264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Yield vs </a:t>
            </a:r>
          </a:p>
          <a:p>
            <a:pPr>
              <a:defRPr/>
            </a:pPr>
            <a:r>
              <a:rPr lang="en-US" sz="1000">
                <a:latin typeface="Palatino Linotype" pitchFamily="18" charset="0"/>
              </a:rPr>
              <a:t>LP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('Data Sheet'!$A$39,'Data Sheet'!$E$39)</c:f>
              <c:numCache>
                <c:formatCode>0.0%</c:formatCode>
                <c:ptCount val="2"/>
                <c:pt idx="0" formatCode="General">
                  <c:v>0.15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2-3648-9E1E-0FCCA1CF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041216"/>
        <c:axId val="72027136"/>
      </c:barChart>
      <c:valAx>
        <c:axId val="720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41216"/>
        <c:crosses val="autoZero"/>
        <c:crossBetween val="between"/>
      </c:valAx>
      <c:catAx>
        <c:axId val="720412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713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Palatino Linotype" pitchFamily="18" charset="0"/>
              </a:rPr>
              <a:t>Dollars Spent Per Closing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Sheet'!$E$87:$E$90</c:f>
              <c:numCache>
                <c:formatCode>"$"#,##0</c:formatCode>
                <c:ptCount val="4"/>
                <c:pt idx="0">
                  <c:v>0</c:v>
                </c:pt>
                <c:pt idx="1">
                  <c:v>58.333333333333336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6-CF4E-8A64-48C23E9C4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066560"/>
        <c:axId val="72065024"/>
      </c:barChart>
      <c:valAx>
        <c:axId val="7206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66560"/>
        <c:crosses val="autoZero"/>
        <c:crossBetween val="between"/>
      </c:valAx>
      <c:catAx>
        <c:axId val="720665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6502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</xdr:rowOff>
    </xdr:from>
    <xdr:to>
      <xdr:col>1</xdr:col>
      <xdr:colOff>771525</xdr:colOff>
      <xdr:row>3</xdr:row>
      <xdr:rowOff>1752601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1076325</xdr:colOff>
      <xdr:row>2</xdr:row>
      <xdr:rowOff>133350</xdr:rowOff>
    </xdr:from>
    <xdr:to>
      <xdr:col>1</xdr:col>
      <xdr:colOff>2790825</xdr:colOff>
      <xdr:row>3</xdr:row>
      <xdr:rowOff>1752600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3019425</xdr:colOff>
      <xdr:row>2</xdr:row>
      <xdr:rowOff>133350</xdr:rowOff>
    </xdr:from>
    <xdr:to>
      <xdr:col>2</xdr:col>
      <xdr:colOff>1092497</xdr:colOff>
      <xdr:row>3</xdr:row>
      <xdr:rowOff>1752600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781050</xdr:colOff>
      <xdr:row>6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1076325</xdr:colOff>
      <xdr:row>4</xdr:row>
      <xdr:rowOff>180975</xdr:rowOff>
    </xdr:from>
    <xdr:to>
      <xdr:col>1</xdr:col>
      <xdr:colOff>2790825</xdr:colOff>
      <xdr:row>5</xdr:row>
      <xdr:rowOff>1752600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3028950</xdr:colOff>
      <xdr:row>5</xdr:row>
      <xdr:rowOff>0</xdr:rowOff>
    </xdr:from>
    <xdr:to>
      <xdr:col>2</xdr:col>
      <xdr:colOff>1095374</xdr:colOff>
      <xdr:row>5</xdr:row>
      <xdr:rowOff>1752600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3028950</xdr:colOff>
      <xdr:row>7</xdr:row>
      <xdr:rowOff>19050</xdr:rowOff>
    </xdr:from>
    <xdr:to>
      <xdr:col>2</xdr:col>
      <xdr:colOff>1104900</xdr:colOff>
      <xdr:row>8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1076325</xdr:colOff>
      <xdr:row>7</xdr:row>
      <xdr:rowOff>9525</xdr:rowOff>
    </xdr:from>
    <xdr:to>
      <xdr:col>1</xdr:col>
      <xdr:colOff>2790825</xdr:colOff>
      <xdr:row>8</xdr:row>
      <xdr:rowOff>9525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</xdr:col>
      <xdr:colOff>752475</xdr:colOff>
      <xdr:row>10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1066800</xdr:colOff>
      <xdr:row>9</xdr:row>
      <xdr:rowOff>9525</xdr:rowOff>
    </xdr:from>
    <xdr:to>
      <xdr:col>1</xdr:col>
      <xdr:colOff>2781300</xdr:colOff>
      <xdr:row>10</xdr:row>
      <xdr:rowOff>9525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</xdr:colOff>
      <xdr:row>7</xdr:row>
      <xdr:rowOff>9525</xdr:rowOff>
    </xdr:from>
    <xdr:to>
      <xdr:col>1</xdr:col>
      <xdr:colOff>781049</xdr:colOff>
      <xdr:row>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3019425</xdr:colOff>
      <xdr:row>9</xdr:row>
      <xdr:rowOff>9525</xdr:rowOff>
    </xdr:from>
    <xdr:to>
      <xdr:col>2</xdr:col>
      <xdr:colOff>1095375</xdr:colOff>
      <xdr:row>10</xdr:row>
      <xdr:rowOff>9525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view="pageBreakPreview" zoomScale="204" zoomScaleNormal="100" zoomScaleSheetLayoutView="204" workbookViewId="0">
      <selection activeCell="A20" sqref="A20:B20"/>
    </sheetView>
  </sheetViews>
  <sheetFormatPr baseColWidth="10" defaultColWidth="9.1640625" defaultRowHeight="13"/>
  <cols>
    <col min="1" max="1" width="14.5" style="1" customWidth="1"/>
    <col min="2" max="2" width="54.5" style="1" customWidth="1"/>
    <col min="3" max="3" width="17" style="1" customWidth="1"/>
    <col min="4" max="4" width="9.6640625" style="1" bestFit="1" customWidth="1"/>
    <col min="5" max="5" width="12.5" style="1" customWidth="1"/>
    <col min="6" max="16384" width="9.1640625" style="1"/>
  </cols>
  <sheetData>
    <row r="1" spans="1:3" ht="22.5" customHeight="1" thickBot="1">
      <c r="A1" s="14" t="s">
        <v>94</v>
      </c>
      <c r="B1" s="14"/>
      <c r="C1" s="14"/>
    </row>
    <row r="2" spans="1:3" ht="11.25" customHeight="1" thickBot="1">
      <c r="A2" s="15"/>
      <c r="B2" s="16"/>
      <c r="C2" s="17"/>
    </row>
    <row r="3" spans="1:3" ht="15" customHeight="1">
      <c r="A3" s="18" t="s">
        <v>100</v>
      </c>
      <c r="B3" s="18"/>
      <c r="C3" s="19">
        <v>6</v>
      </c>
    </row>
    <row r="4" spans="1:3" ht="15" customHeight="1">
      <c r="A4" s="18" t="s">
        <v>101</v>
      </c>
      <c r="B4" s="18"/>
      <c r="C4" s="20">
        <v>1</v>
      </c>
    </row>
    <row r="5" spans="1:3" ht="15" customHeight="1">
      <c r="A5" s="18" t="s">
        <v>79</v>
      </c>
      <c r="B5" s="18"/>
      <c r="C5" s="21">
        <v>2365000</v>
      </c>
    </row>
    <row r="6" spans="1:3" ht="15" customHeight="1">
      <c r="A6" s="18" t="s">
        <v>80</v>
      </c>
      <c r="B6" s="18"/>
      <c r="C6" s="21">
        <v>42848</v>
      </c>
    </row>
    <row r="7" spans="1:3" ht="15" customHeight="1">
      <c r="A7" s="18" t="s">
        <v>81</v>
      </c>
      <c r="B7" s="18"/>
      <c r="C7" s="21">
        <v>0</v>
      </c>
    </row>
    <row r="8" spans="1:3" ht="15" customHeight="1">
      <c r="A8" s="18" t="s">
        <v>82</v>
      </c>
      <c r="B8" s="18"/>
      <c r="C8" s="20">
        <v>2</v>
      </c>
    </row>
    <row r="9" spans="1:3" ht="15" customHeight="1">
      <c r="A9" s="18" t="s">
        <v>102</v>
      </c>
      <c r="B9" s="18"/>
      <c r="C9" s="20">
        <v>0</v>
      </c>
    </row>
    <row r="10" spans="1:3" ht="15" customHeight="1">
      <c r="A10" s="18" t="s">
        <v>83</v>
      </c>
      <c r="B10" s="18"/>
      <c r="C10" s="20">
        <v>0</v>
      </c>
    </row>
    <row r="11" spans="1:3" ht="15" customHeight="1">
      <c r="A11" s="18" t="s">
        <v>96</v>
      </c>
      <c r="B11" s="18"/>
      <c r="C11" s="20">
        <v>2</v>
      </c>
    </row>
    <row r="12" spans="1:3" ht="15" customHeight="1">
      <c r="A12" s="18" t="s">
        <v>103</v>
      </c>
      <c r="B12" s="18"/>
      <c r="C12" s="20">
        <v>3</v>
      </c>
    </row>
    <row r="13" spans="1:3" ht="15" customHeight="1">
      <c r="A13" s="18" t="s">
        <v>85</v>
      </c>
      <c r="B13" s="18"/>
      <c r="C13" s="20">
        <v>0</v>
      </c>
    </row>
    <row r="14" spans="1:3" ht="15" customHeight="1">
      <c r="A14" s="18" t="s">
        <v>86</v>
      </c>
      <c r="B14" s="18"/>
      <c r="C14" s="20">
        <v>5</v>
      </c>
    </row>
    <row r="15" spans="1:3" ht="15" customHeight="1">
      <c r="A15" s="18" t="s">
        <v>87</v>
      </c>
      <c r="B15" s="18"/>
      <c r="C15" s="20">
        <v>0</v>
      </c>
    </row>
    <row r="16" spans="1:3" ht="15" customHeight="1">
      <c r="A16" s="18" t="s">
        <v>88</v>
      </c>
      <c r="B16" s="18"/>
      <c r="C16" s="20">
        <v>0</v>
      </c>
    </row>
    <row r="17" spans="1:3" ht="15" customHeight="1">
      <c r="A17" s="18" t="s">
        <v>95</v>
      </c>
      <c r="B17" s="18"/>
      <c r="C17" s="20">
        <v>0</v>
      </c>
    </row>
    <row r="18" spans="1:3" ht="15" customHeight="1">
      <c r="A18" s="18" t="s">
        <v>89</v>
      </c>
      <c r="B18" s="18"/>
      <c r="C18" s="20">
        <v>1</v>
      </c>
    </row>
    <row r="19" spans="1:3" ht="15" customHeight="1">
      <c r="A19" s="18" t="s">
        <v>90</v>
      </c>
      <c r="B19" s="18"/>
      <c r="C19" s="20">
        <v>0</v>
      </c>
    </row>
    <row r="20" spans="1:3" ht="15" customHeight="1">
      <c r="A20" s="18" t="s">
        <v>91</v>
      </c>
      <c r="B20" s="18"/>
      <c r="C20" s="20">
        <v>0</v>
      </c>
    </row>
    <row r="21" spans="1:3" ht="15" customHeight="1" thickBot="1">
      <c r="A21" s="18" t="s">
        <v>92</v>
      </c>
      <c r="B21" s="18"/>
      <c r="C21" s="22">
        <v>0</v>
      </c>
    </row>
    <row r="22" spans="1:3" ht="15" customHeight="1" thickBot="1">
      <c r="A22" s="18" t="s">
        <v>93</v>
      </c>
      <c r="B22" s="18"/>
      <c r="C22" s="23">
        <f>SUM(C23:C33)</f>
        <v>2880</v>
      </c>
    </row>
    <row r="23" spans="1:3" ht="15" customHeight="1">
      <c r="A23" s="24"/>
      <c r="B23" s="24" t="s">
        <v>17</v>
      </c>
      <c r="C23" s="25">
        <v>0</v>
      </c>
    </row>
    <row r="24" spans="1:3" ht="15" customHeight="1">
      <c r="A24" s="24"/>
      <c r="B24" s="24" t="s">
        <v>18</v>
      </c>
      <c r="C24" s="21">
        <v>600</v>
      </c>
    </row>
    <row r="25" spans="1:3" ht="15" customHeight="1">
      <c r="A25" s="24"/>
      <c r="B25" s="24" t="s">
        <v>13</v>
      </c>
      <c r="C25" s="21">
        <v>350</v>
      </c>
    </row>
    <row r="26" spans="1:3" ht="15" customHeight="1">
      <c r="A26" s="24"/>
      <c r="B26" s="24" t="s">
        <v>104</v>
      </c>
      <c r="C26" s="21">
        <v>0</v>
      </c>
    </row>
    <row r="27" spans="1:3" ht="15" customHeight="1">
      <c r="A27" s="24"/>
      <c r="B27" s="24" t="s">
        <v>105</v>
      </c>
      <c r="C27" s="21">
        <v>600</v>
      </c>
    </row>
    <row r="28" spans="1:3" ht="15" customHeight="1">
      <c r="A28" s="24"/>
      <c r="B28" s="24" t="s">
        <v>20</v>
      </c>
      <c r="C28" s="21">
        <v>830</v>
      </c>
    </row>
    <row r="29" spans="1:3" ht="15" customHeight="1">
      <c r="A29" s="24"/>
      <c r="B29" s="24" t="s">
        <v>21</v>
      </c>
      <c r="C29" s="21">
        <v>0</v>
      </c>
    </row>
    <row r="30" spans="1:3" ht="15" customHeight="1">
      <c r="A30" s="24"/>
      <c r="B30" s="24" t="s">
        <v>22</v>
      </c>
      <c r="C30" s="21">
        <v>350</v>
      </c>
    </row>
    <row r="31" spans="1:3" ht="15" customHeight="1">
      <c r="A31" s="24"/>
      <c r="B31" s="24" t="s">
        <v>106</v>
      </c>
      <c r="C31" s="21">
        <v>150</v>
      </c>
    </row>
    <row r="32" spans="1:3" ht="15" customHeight="1">
      <c r="A32" s="24"/>
      <c r="B32" s="24" t="s">
        <v>23</v>
      </c>
      <c r="C32" s="21">
        <v>0</v>
      </c>
    </row>
    <row r="33" spans="1:3" ht="14" thickBot="1">
      <c r="A33" s="24"/>
      <c r="B33" s="24" t="s">
        <v>16</v>
      </c>
      <c r="C33" s="26">
        <v>0</v>
      </c>
    </row>
    <row r="34" spans="1:3" ht="15" customHeight="1" thickBot="1">
      <c r="A34" s="18" t="s">
        <v>98</v>
      </c>
      <c r="B34" s="18"/>
      <c r="C34" s="27"/>
    </row>
    <row r="35" spans="1:3" ht="15" customHeight="1">
      <c r="A35" s="24"/>
      <c r="B35" s="24" t="s">
        <v>97</v>
      </c>
      <c r="C35" s="25">
        <f>SUM(C23,C24,C25,C33)</f>
        <v>950</v>
      </c>
    </row>
    <row r="36" spans="1:3" ht="15" customHeight="1">
      <c r="A36" s="24"/>
      <c r="B36" s="24" t="s">
        <v>36</v>
      </c>
      <c r="C36" s="21">
        <f>SUM(C28,C30)</f>
        <v>1180</v>
      </c>
    </row>
    <row r="37" spans="1:3" ht="15" customHeight="1">
      <c r="A37" s="24"/>
      <c r="B37" s="24" t="s">
        <v>66</v>
      </c>
      <c r="C37" s="21">
        <f>SUM(C30,C32,C33)</f>
        <v>350</v>
      </c>
    </row>
    <row r="38" spans="1:3" ht="15" customHeight="1">
      <c r="A38" s="24"/>
      <c r="B38" s="24" t="s">
        <v>37</v>
      </c>
      <c r="C38" s="21">
        <f>SUM(C26)</f>
        <v>0</v>
      </c>
    </row>
    <row r="39" spans="1:3">
      <c r="A39" s="24"/>
      <c r="B39" s="24" t="s">
        <v>5</v>
      </c>
      <c r="C39" s="21">
        <f>SUM(C33,C32,C31,C30,C27)</f>
        <v>1100</v>
      </c>
    </row>
    <row r="40" spans="1:3" s="2" customFormat="1" ht="15" customHeight="1">
      <c r="A40" s="28" t="s">
        <v>107</v>
      </c>
      <c r="B40" s="28"/>
      <c r="C40" s="20">
        <v>20</v>
      </c>
    </row>
    <row r="41" spans="1:3" ht="15" customHeight="1">
      <c r="A41" s="29"/>
      <c r="B41" s="30" t="s">
        <v>75</v>
      </c>
      <c r="C41" s="20">
        <v>2</v>
      </c>
    </row>
    <row r="42" spans="1:3" ht="15" customHeight="1">
      <c r="A42" s="29"/>
      <c r="B42" s="30" t="s">
        <v>43</v>
      </c>
      <c r="C42" s="20">
        <v>0</v>
      </c>
    </row>
    <row r="43" spans="1:3" ht="15" customHeight="1">
      <c r="A43" s="29"/>
      <c r="B43" s="30" t="s">
        <v>25</v>
      </c>
      <c r="C43" s="20">
        <v>0</v>
      </c>
    </row>
    <row r="44" spans="1:3" ht="15" customHeight="1">
      <c r="A44" s="29"/>
      <c r="B44" s="30" t="s">
        <v>72</v>
      </c>
      <c r="C44" s="20">
        <v>12</v>
      </c>
    </row>
    <row r="45" spans="1:3" ht="15" customHeight="1">
      <c r="A45" s="29"/>
      <c r="B45" s="30" t="s">
        <v>52</v>
      </c>
      <c r="C45" s="20">
        <v>4</v>
      </c>
    </row>
    <row r="46" spans="1:3" ht="15" customHeight="1" thickBot="1">
      <c r="A46" s="29"/>
      <c r="B46" s="30" t="s">
        <v>73</v>
      </c>
      <c r="C46" s="22">
        <v>2</v>
      </c>
    </row>
    <row r="47" spans="1:3" ht="15" customHeight="1">
      <c r="A47" s="29"/>
      <c r="B47" s="30" t="s">
        <v>74</v>
      </c>
      <c r="C47" s="20">
        <v>4</v>
      </c>
    </row>
    <row r="48" spans="1:3" ht="15" customHeight="1">
      <c r="A48" s="29"/>
      <c r="B48" s="30" t="s">
        <v>77</v>
      </c>
      <c r="C48" s="20">
        <v>2</v>
      </c>
    </row>
    <row r="49" spans="1:3" ht="15" customHeight="1">
      <c r="A49" s="29"/>
      <c r="B49" s="30" t="s">
        <v>48</v>
      </c>
      <c r="C49" s="20">
        <v>3</v>
      </c>
    </row>
    <row r="50" spans="1:3" ht="15" customHeight="1">
      <c r="A50" s="29"/>
      <c r="B50" s="30" t="s">
        <v>26</v>
      </c>
      <c r="C50" s="20">
        <v>2</v>
      </c>
    </row>
    <row r="51" spans="1:3" ht="15" customHeight="1">
      <c r="A51" s="29"/>
      <c r="B51" s="30" t="s">
        <v>76</v>
      </c>
      <c r="C51" s="20">
        <v>6</v>
      </c>
    </row>
    <row r="52" spans="1:3" ht="15" customHeight="1" thickBot="1">
      <c r="A52" s="28" t="s">
        <v>108</v>
      </c>
      <c r="B52" s="28"/>
      <c r="C52" s="22">
        <v>5</v>
      </c>
    </row>
  </sheetData>
  <mergeCells count="25">
    <mergeCell ref="A1:C1"/>
    <mergeCell ref="A2:C2"/>
    <mergeCell ref="A3:B3"/>
    <mergeCell ref="A4:B4"/>
    <mergeCell ref="A52:B52"/>
    <mergeCell ref="A15:B15"/>
    <mergeCell ref="A16:B16"/>
    <mergeCell ref="A17:B17"/>
    <mergeCell ref="A18:B18"/>
    <mergeCell ref="A11:B11"/>
    <mergeCell ref="A12:B12"/>
    <mergeCell ref="A13:B13"/>
    <mergeCell ref="A14:B14"/>
    <mergeCell ref="A40:B40"/>
    <mergeCell ref="A5:B5"/>
    <mergeCell ref="A6:B6"/>
    <mergeCell ref="A20:B20"/>
    <mergeCell ref="A21:B21"/>
    <mergeCell ref="A22:B22"/>
    <mergeCell ref="A34:B34"/>
    <mergeCell ref="A7:B7"/>
    <mergeCell ref="A8:B8"/>
    <mergeCell ref="A9:B9"/>
    <mergeCell ref="A10:B10"/>
    <mergeCell ref="A19:B19"/>
  </mergeCells>
  <pageMargins left="1" right="1" top="0.25" bottom="0.5" header="0.25" footer="0.25"/>
  <pageSetup scale="90" orientation="portrait" horizontalDpi="300" verticalDpi="300" r:id="rId1"/>
  <headerFooter alignWithMargins="0">
    <oddFooter>&amp;L&amp;"Palatino Linotype,Regular"&amp;8 &amp;K0000002023 RE Luxe Leaders, LLC.  ALL RIGHTS RESERVED.&amp;R&amp;"Palatino Linotype,Regular"&amp;8&amp;K000000 Agent Business Analysis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9"/>
  <sheetViews>
    <sheetView view="pageBreakPreview" zoomScale="248" zoomScaleNormal="100" zoomScaleSheetLayoutView="248" workbookViewId="0">
      <selection activeCell="A4" sqref="A4:E4"/>
    </sheetView>
  </sheetViews>
  <sheetFormatPr baseColWidth="10" defaultColWidth="9.1640625" defaultRowHeight="13"/>
  <cols>
    <col min="1" max="1" width="9" style="1" customWidth="1"/>
    <col min="2" max="2" width="10.5" style="1" customWidth="1"/>
    <col min="3" max="3" width="7.33203125" style="1" customWidth="1"/>
    <col min="4" max="4" width="39.5" style="1" customWidth="1"/>
    <col min="5" max="5" width="18.83203125" style="1" customWidth="1"/>
    <col min="6" max="6" width="9.6640625" style="1" bestFit="1" customWidth="1"/>
    <col min="7" max="7" width="12.5" style="1" customWidth="1"/>
    <col min="8" max="16384" width="9.1640625" style="1"/>
  </cols>
  <sheetData>
    <row r="1" spans="1:5" ht="32.25" customHeight="1">
      <c r="A1" s="31" t="s">
        <v>27</v>
      </c>
      <c r="B1" s="31"/>
      <c r="C1" s="31"/>
      <c r="D1" s="31"/>
      <c r="E1" s="31"/>
    </row>
    <row r="2" spans="1:5" ht="16">
      <c r="A2" s="32"/>
      <c r="B2" s="32"/>
      <c r="C2" s="32"/>
      <c r="D2" s="32"/>
      <c r="E2" s="32"/>
    </row>
    <row r="3" spans="1:5" ht="17" thickBot="1">
      <c r="A3" s="32"/>
      <c r="B3" s="32"/>
      <c r="C3" s="32"/>
      <c r="D3" s="32"/>
      <c r="E3" s="32"/>
    </row>
    <row r="4" spans="1:5" ht="11.25" customHeight="1" thickBot="1">
      <c r="A4" s="94"/>
      <c r="B4" s="95"/>
      <c r="C4" s="95"/>
      <c r="D4" s="95"/>
      <c r="E4" s="96"/>
    </row>
    <row r="5" spans="1:5" ht="6" customHeight="1">
      <c r="A5" s="33"/>
      <c r="B5" s="33"/>
      <c r="C5" s="33"/>
      <c r="D5" s="33"/>
      <c r="E5" s="33"/>
    </row>
    <row r="6" spans="1:5">
      <c r="A6" s="34" t="s">
        <v>29</v>
      </c>
      <c r="B6" s="34"/>
      <c r="C6" s="34"/>
      <c r="D6" s="34"/>
      <c r="E6" s="34"/>
    </row>
    <row r="7" spans="1:5" ht="11.25" customHeight="1">
      <c r="A7" s="35"/>
      <c r="B7" s="35"/>
      <c r="C7" s="35"/>
      <c r="D7" s="35"/>
      <c r="E7" s="35"/>
    </row>
    <row r="8" spans="1:5">
      <c r="A8" s="33"/>
      <c r="B8" s="34" t="s">
        <v>59</v>
      </c>
      <c r="C8" s="34"/>
      <c r="D8" s="34"/>
      <c r="E8" s="33"/>
    </row>
    <row r="9" spans="1:5" ht="14" thickBot="1">
      <c r="A9" s="33"/>
      <c r="B9" s="35"/>
      <c r="C9" s="35"/>
      <c r="D9" s="35"/>
      <c r="E9" s="33"/>
    </row>
    <row r="10" spans="1:5">
      <c r="A10" s="33"/>
      <c r="B10" s="33"/>
      <c r="C10" s="36" t="s">
        <v>30</v>
      </c>
      <c r="D10" s="36"/>
      <c r="E10" s="37">
        <f>SUM(Questionnaire!C3)</f>
        <v>6</v>
      </c>
    </row>
    <row r="11" spans="1:5" ht="14" thickBot="1">
      <c r="A11" s="33"/>
      <c r="B11" s="33"/>
      <c r="C11" s="36" t="s">
        <v>31</v>
      </c>
      <c r="D11" s="36"/>
      <c r="E11" s="38">
        <f>SUM(Questionnaire!C4)</f>
        <v>1</v>
      </c>
    </row>
    <row r="12" spans="1:5" ht="14" thickBot="1">
      <c r="A12" s="33"/>
      <c r="B12" s="33"/>
      <c r="C12" s="39" t="s">
        <v>61</v>
      </c>
      <c r="D12" s="39"/>
      <c r="E12" s="40">
        <f>SUM(E10:E11)</f>
        <v>7</v>
      </c>
    </row>
    <row r="13" spans="1:5" ht="6" customHeight="1" thickBot="1">
      <c r="A13" s="33"/>
      <c r="B13" s="33"/>
      <c r="C13" s="35"/>
      <c r="D13" s="41"/>
      <c r="E13" s="42"/>
    </row>
    <row r="14" spans="1:5" ht="14" thickBot="1">
      <c r="A14" s="33"/>
      <c r="B14" s="34" t="s">
        <v>32</v>
      </c>
      <c r="C14" s="34"/>
      <c r="D14" s="34"/>
      <c r="E14" s="43">
        <f>SUM(Questionnaire!C5)</f>
        <v>2365000</v>
      </c>
    </row>
    <row r="15" spans="1:5" ht="6" customHeight="1" thickBot="1">
      <c r="A15" s="33"/>
      <c r="B15" s="33"/>
      <c r="C15" s="33"/>
      <c r="D15" s="33"/>
      <c r="E15" s="44"/>
    </row>
    <row r="16" spans="1:5" ht="14" thickBot="1">
      <c r="A16" s="33"/>
      <c r="B16" s="34" t="s">
        <v>53</v>
      </c>
      <c r="C16" s="34"/>
      <c r="D16" s="34"/>
      <c r="E16" s="45">
        <f>SUM(Questionnaire!C6)</f>
        <v>42848</v>
      </c>
    </row>
    <row r="17" spans="1:5">
      <c r="A17" s="33"/>
      <c r="B17" s="35"/>
      <c r="C17" s="36" t="s">
        <v>60</v>
      </c>
      <c r="D17" s="36"/>
      <c r="E17" s="46">
        <f>SUM(Questionnaire!C7)</f>
        <v>0</v>
      </c>
    </row>
    <row r="18" spans="1:5">
      <c r="A18" s="33"/>
      <c r="B18" s="33"/>
      <c r="C18" s="36" t="s">
        <v>1</v>
      </c>
      <c r="D18" s="36"/>
      <c r="E18" s="47">
        <f>(E14-E17)/E12</f>
        <v>337857.14285714284</v>
      </c>
    </row>
    <row r="19" spans="1:5">
      <c r="A19" s="33"/>
      <c r="B19" s="33"/>
      <c r="C19" s="36" t="s">
        <v>0</v>
      </c>
      <c r="D19" s="36"/>
      <c r="E19" s="47">
        <f>E16/E12</f>
        <v>6121.1428571428569</v>
      </c>
    </row>
    <row r="20" spans="1:5">
      <c r="A20" s="33"/>
      <c r="B20" s="33"/>
      <c r="C20" s="36" t="s">
        <v>109</v>
      </c>
      <c r="D20" s="36"/>
      <c r="E20" s="48">
        <f>E16/E14</f>
        <v>1.8117547568710358E-2</v>
      </c>
    </row>
    <row r="21" spans="1:5" ht="14" thickBot="1">
      <c r="A21" s="33"/>
      <c r="B21" s="33"/>
      <c r="C21" s="36" t="s">
        <v>33</v>
      </c>
      <c r="D21" s="36"/>
      <c r="E21" s="49">
        <f>E14*0.03 -E16</f>
        <v>28102</v>
      </c>
    </row>
    <row r="22" spans="1:5" ht="11.25" customHeight="1">
      <c r="A22" s="33"/>
      <c r="B22" s="33"/>
      <c r="C22" s="33"/>
      <c r="D22" s="33"/>
      <c r="E22" s="33"/>
    </row>
    <row r="23" spans="1:5">
      <c r="A23" s="34" t="s">
        <v>34</v>
      </c>
      <c r="B23" s="34"/>
      <c r="C23" s="34"/>
      <c r="D23" s="34"/>
      <c r="E23" s="34"/>
    </row>
    <row r="24" spans="1:5" ht="14" thickBot="1">
      <c r="A24" s="35"/>
      <c r="B24" s="35"/>
      <c r="C24" s="35"/>
      <c r="D24" s="35"/>
      <c r="E24" s="35"/>
    </row>
    <row r="25" spans="1:5">
      <c r="A25" s="35"/>
      <c r="B25" s="33"/>
      <c r="C25" s="33" t="s">
        <v>110</v>
      </c>
      <c r="D25" s="33"/>
      <c r="E25" s="37">
        <f>SUM(Questionnaire!C8)</f>
        <v>2</v>
      </c>
    </row>
    <row r="26" spans="1:5">
      <c r="A26" s="35"/>
      <c r="B26" s="33"/>
      <c r="C26" s="36" t="s">
        <v>66</v>
      </c>
      <c r="D26" s="50"/>
      <c r="E26" s="51">
        <f>SUM(Questionnaire!C9)</f>
        <v>0</v>
      </c>
    </row>
    <row r="27" spans="1:5">
      <c r="A27" s="33"/>
      <c r="B27" s="33"/>
      <c r="C27" s="33" t="s">
        <v>5</v>
      </c>
      <c r="D27" s="33"/>
      <c r="E27" s="52">
        <f>SUM(Questionnaire!C10)</f>
        <v>0</v>
      </c>
    </row>
    <row r="28" spans="1:5">
      <c r="A28" s="33"/>
      <c r="B28" s="33"/>
      <c r="C28" s="33" t="s">
        <v>111</v>
      </c>
      <c r="D28" s="33"/>
      <c r="E28" s="52">
        <f>SUM(Questionnaire!C11)</f>
        <v>2</v>
      </c>
    </row>
    <row r="29" spans="1:5">
      <c r="A29" s="33"/>
      <c r="B29" s="33"/>
      <c r="C29" s="33" t="s">
        <v>84</v>
      </c>
      <c r="D29" s="33"/>
      <c r="E29" s="52">
        <v>2</v>
      </c>
    </row>
    <row r="30" spans="1:5" ht="14" thickBot="1">
      <c r="A30" s="33"/>
      <c r="B30" s="33"/>
      <c r="C30" s="33" t="s">
        <v>58</v>
      </c>
      <c r="D30" s="33"/>
      <c r="E30" s="38">
        <f>SUM(Questionnaire!C13)</f>
        <v>0</v>
      </c>
    </row>
    <row r="31" spans="1:5" ht="14" thickBot="1">
      <c r="A31" s="33"/>
      <c r="B31" s="33"/>
      <c r="C31" s="35" t="s">
        <v>123</v>
      </c>
      <c r="D31" s="33"/>
      <c r="E31" s="40">
        <f>SUM(E25:E30)</f>
        <v>6</v>
      </c>
    </row>
    <row r="32" spans="1:5" ht="24.75" customHeight="1">
      <c r="A32" s="33"/>
      <c r="B32" s="34" t="s">
        <v>51</v>
      </c>
      <c r="C32" s="34"/>
      <c r="D32" s="34"/>
      <c r="E32" s="34"/>
    </row>
    <row r="33" spans="1:6" ht="6" customHeight="1" thickBot="1">
      <c r="A33" s="33"/>
      <c r="B33" s="33"/>
      <c r="C33" s="35"/>
      <c r="D33" s="33"/>
      <c r="E33" s="33"/>
    </row>
    <row r="34" spans="1:6" ht="15" customHeight="1">
      <c r="A34" s="33"/>
      <c r="B34" s="33"/>
      <c r="C34" s="36" t="s">
        <v>110</v>
      </c>
      <c r="D34" s="36"/>
      <c r="E34" s="53">
        <f>E25*E19</f>
        <v>12242.285714285714</v>
      </c>
    </row>
    <row r="35" spans="1:6" ht="15" customHeight="1">
      <c r="A35" s="33"/>
      <c r="B35" s="33"/>
      <c r="C35" s="36" t="s">
        <v>66</v>
      </c>
      <c r="D35" s="36"/>
      <c r="E35" s="54">
        <f>E26*E19</f>
        <v>0</v>
      </c>
    </row>
    <row r="36" spans="1:6" ht="15" customHeight="1">
      <c r="A36" s="33"/>
      <c r="B36" s="33"/>
      <c r="C36" s="36" t="s">
        <v>24</v>
      </c>
      <c r="D36" s="36"/>
      <c r="E36" s="54">
        <f>E27*E19</f>
        <v>0</v>
      </c>
    </row>
    <row r="37" spans="1:6" ht="15" customHeight="1">
      <c r="A37" s="33"/>
      <c r="B37" s="33"/>
      <c r="C37" s="36" t="s">
        <v>111</v>
      </c>
      <c r="D37" s="36"/>
      <c r="E37" s="54">
        <f>E28*E19</f>
        <v>12242.285714285714</v>
      </c>
    </row>
    <row r="38" spans="1:6">
      <c r="A38" s="33"/>
      <c r="B38" s="33"/>
      <c r="C38" s="36" t="s">
        <v>84</v>
      </c>
      <c r="D38" s="36"/>
      <c r="E38" s="54">
        <f>E29*E19</f>
        <v>12242.285714285714</v>
      </c>
    </row>
    <row r="39" spans="1:6" ht="14" thickBot="1">
      <c r="A39" s="33"/>
      <c r="B39" s="33"/>
      <c r="C39" s="36" t="s">
        <v>112</v>
      </c>
      <c r="D39" s="36"/>
      <c r="E39" s="55">
        <f>E30*E19</f>
        <v>0</v>
      </c>
      <c r="F39" s="3"/>
    </row>
    <row r="40" spans="1:6" ht="14" thickBot="1">
      <c r="A40" s="33"/>
      <c r="B40" s="34" t="s">
        <v>67</v>
      </c>
      <c r="C40" s="34"/>
      <c r="D40" s="56"/>
      <c r="E40" s="40">
        <f>SUM(Questionnaire!C14)</f>
        <v>5</v>
      </c>
    </row>
    <row r="41" spans="1:6" ht="14" thickBot="1">
      <c r="A41" s="33"/>
      <c r="B41" s="33"/>
      <c r="C41" s="36" t="s">
        <v>2</v>
      </c>
      <c r="D41" s="36"/>
      <c r="E41" s="57">
        <f>E27/E40</f>
        <v>0</v>
      </c>
    </row>
    <row r="42" spans="1:6" ht="12" customHeight="1">
      <c r="A42" s="33"/>
      <c r="B42" s="33"/>
      <c r="C42" s="33"/>
      <c r="D42" s="33"/>
      <c r="E42" s="58"/>
    </row>
    <row r="43" spans="1:6">
      <c r="A43" s="35" t="s">
        <v>39</v>
      </c>
      <c r="B43" s="33"/>
      <c r="C43" s="33"/>
      <c r="D43" s="33"/>
      <c r="E43" s="58"/>
    </row>
    <row r="44" spans="1:6" ht="14" thickBot="1">
      <c r="A44" s="35"/>
      <c r="B44" s="33"/>
      <c r="C44" s="33"/>
      <c r="D44" s="33"/>
      <c r="E44" s="58"/>
    </row>
    <row r="45" spans="1:6">
      <c r="A45" s="33"/>
      <c r="B45" s="33"/>
      <c r="C45" s="33" t="s">
        <v>8</v>
      </c>
      <c r="D45" s="33"/>
      <c r="E45" s="37">
        <f>SUM(Questionnaire!C15)</f>
        <v>0</v>
      </c>
    </row>
    <row r="46" spans="1:6">
      <c r="A46" s="33"/>
      <c r="B46" s="33"/>
      <c r="C46" s="33" t="s">
        <v>9</v>
      </c>
      <c r="D46" s="33"/>
      <c r="E46" s="52">
        <f>SUM(Questionnaire!C16)</f>
        <v>0</v>
      </c>
    </row>
    <row r="47" spans="1:6">
      <c r="A47" s="33"/>
      <c r="B47" s="33"/>
      <c r="C47" s="33" t="s">
        <v>10</v>
      </c>
      <c r="D47" s="33"/>
      <c r="E47" s="52">
        <f>SUM(Questionnaire!C17)</f>
        <v>0</v>
      </c>
    </row>
    <row r="48" spans="1:6">
      <c r="A48" s="33"/>
      <c r="B48" s="33"/>
      <c r="C48" s="33" t="s">
        <v>11</v>
      </c>
      <c r="D48" s="33"/>
      <c r="E48" s="52">
        <f>SUM(Questionnaire!C18)</f>
        <v>1</v>
      </c>
    </row>
    <row r="49" spans="1:5">
      <c r="A49" s="33"/>
      <c r="B49" s="33"/>
      <c r="C49" s="33" t="s">
        <v>12</v>
      </c>
      <c r="D49" s="33"/>
      <c r="E49" s="52">
        <v>1</v>
      </c>
    </row>
    <row r="50" spans="1:5">
      <c r="A50" s="33"/>
      <c r="B50" s="33"/>
      <c r="C50" s="33" t="s">
        <v>13</v>
      </c>
      <c r="D50" s="33"/>
      <c r="E50" s="52">
        <f>SUM(Questionnaire!C20)</f>
        <v>0</v>
      </c>
    </row>
    <row r="51" spans="1:5" ht="14" thickBot="1">
      <c r="A51" s="33"/>
      <c r="B51" s="33"/>
      <c r="C51" s="33" t="s">
        <v>14</v>
      </c>
      <c r="D51" s="33"/>
      <c r="E51" s="38">
        <f>SUM(Questionnaire!C21)</f>
        <v>0</v>
      </c>
    </row>
    <row r="52" spans="1:5" ht="14" thickBot="1">
      <c r="A52" s="33"/>
      <c r="B52" s="33"/>
      <c r="C52" s="35" t="s">
        <v>124</v>
      </c>
      <c r="D52" s="33"/>
      <c r="E52" s="40">
        <f>SUM(E45:E51)</f>
        <v>2</v>
      </c>
    </row>
    <row r="53" spans="1:5" ht="6.75" customHeight="1">
      <c r="A53" s="33"/>
      <c r="B53" s="33"/>
      <c r="C53" s="33"/>
      <c r="D53" s="33"/>
      <c r="E53" s="58"/>
    </row>
    <row r="54" spans="1:5">
      <c r="A54" s="35" t="s">
        <v>15</v>
      </c>
      <c r="B54" s="33"/>
      <c r="C54" s="33"/>
      <c r="D54" s="33"/>
      <c r="E54" s="58"/>
    </row>
    <row r="55" spans="1:5">
      <c r="A55" s="35"/>
      <c r="B55" s="33"/>
      <c r="C55" s="33"/>
      <c r="D55" s="33"/>
      <c r="E55" s="58"/>
    </row>
    <row r="56" spans="1:5" ht="14" thickBot="1">
      <c r="A56" s="33"/>
      <c r="B56" s="35" t="s">
        <v>3</v>
      </c>
      <c r="C56" s="33"/>
      <c r="D56" s="33"/>
      <c r="E56" s="58"/>
    </row>
    <row r="57" spans="1:5">
      <c r="A57" s="33"/>
      <c r="B57" s="33"/>
      <c r="C57" s="36" t="s">
        <v>17</v>
      </c>
      <c r="D57" s="50"/>
      <c r="E57" s="53">
        <f>SUM(Questionnaire!C23)</f>
        <v>0</v>
      </c>
    </row>
    <row r="58" spans="1:5">
      <c r="A58" s="33"/>
      <c r="B58" s="33"/>
      <c r="C58" s="36" t="s">
        <v>18</v>
      </c>
      <c r="D58" s="50"/>
      <c r="E58" s="54">
        <f>SUM(Questionnaire!C24)</f>
        <v>600</v>
      </c>
    </row>
    <row r="59" spans="1:5">
      <c r="A59" s="33"/>
      <c r="B59" s="33"/>
      <c r="C59" s="36" t="s">
        <v>13</v>
      </c>
      <c r="D59" s="50"/>
      <c r="E59" s="54">
        <f>SUM(Questionnaire!C25)</f>
        <v>350</v>
      </c>
    </row>
    <row r="60" spans="1:5">
      <c r="A60" s="33"/>
      <c r="B60" s="33"/>
      <c r="C60" s="36" t="s">
        <v>19</v>
      </c>
      <c r="D60" s="50"/>
      <c r="E60" s="54">
        <f>SUM(Questionnaire!C26)</f>
        <v>0</v>
      </c>
    </row>
    <row r="61" spans="1:5">
      <c r="A61" s="33"/>
      <c r="B61" s="33"/>
      <c r="C61" s="36" t="s">
        <v>41</v>
      </c>
      <c r="D61" s="50"/>
      <c r="E61" s="54">
        <f>SUM(Questionnaire!C27)</f>
        <v>600</v>
      </c>
    </row>
    <row r="62" spans="1:5">
      <c r="A62" s="33"/>
      <c r="B62" s="33"/>
      <c r="C62" s="36" t="s">
        <v>20</v>
      </c>
      <c r="D62" s="50"/>
      <c r="E62" s="54">
        <f>SUM(Questionnaire!C28)</f>
        <v>830</v>
      </c>
    </row>
    <row r="63" spans="1:5">
      <c r="A63" s="33"/>
      <c r="B63" s="33"/>
      <c r="C63" s="36" t="s">
        <v>21</v>
      </c>
      <c r="D63" s="50"/>
      <c r="E63" s="54">
        <f>SUM(Questionnaire!C29)</f>
        <v>0</v>
      </c>
    </row>
    <row r="64" spans="1:5">
      <c r="A64" s="33"/>
      <c r="B64" s="33"/>
      <c r="C64" s="36" t="s">
        <v>22</v>
      </c>
      <c r="D64" s="50"/>
      <c r="E64" s="54">
        <f>SUM(Questionnaire!C30)</f>
        <v>350</v>
      </c>
    </row>
    <row r="65" spans="1:5">
      <c r="A65" s="33"/>
      <c r="B65" s="33"/>
      <c r="C65" s="36" t="s">
        <v>35</v>
      </c>
      <c r="D65" s="50"/>
      <c r="E65" s="54">
        <f>SUM(Questionnaire!C31)</f>
        <v>150</v>
      </c>
    </row>
    <row r="66" spans="1:5">
      <c r="A66" s="33"/>
      <c r="B66" s="33"/>
      <c r="C66" s="36" t="s">
        <v>23</v>
      </c>
      <c r="D66" s="50"/>
      <c r="E66" s="54">
        <f>SUM(Questionnaire!C32)</f>
        <v>0</v>
      </c>
    </row>
    <row r="67" spans="1:5" ht="14" thickBot="1">
      <c r="A67" s="33"/>
      <c r="B67" s="33"/>
      <c r="C67" s="36" t="s">
        <v>16</v>
      </c>
      <c r="D67" s="50"/>
      <c r="E67" s="59">
        <f>SUM(Questionnaire!C33)</f>
        <v>0</v>
      </c>
    </row>
    <row r="68" spans="1:5" s="2" customFormat="1" ht="14" thickBot="1">
      <c r="A68" s="35"/>
      <c r="B68" s="35"/>
      <c r="C68" s="39" t="s">
        <v>113</v>
      </c>
      <c r="D68" s="39"/>
      <c r="E68" s="60">
        <f>SUM(E57:E67)</f>
        <v>2880</v>
      </c>
    </row>
    <row r="69" spans="1:5" s="2" customFormat="1" ht="6" customHeight="1">
      <c r="A69" s="35"/>
      <c r="B69" s="35"/>
      <c r="C69" s="35"/>
      <c r="D69" s="35"/>
      <c r="E69" s="61"/>
    </row>
    <row r="70" spans="1:5" ht="14" thickBot="1">
      <c r="A70" s="33"/>
      <c r="B70" s="34" t="s">
        <v>40</v>
      </c>
      <c r="C70" s="34"/>
      <c r="D70" s="34"/>
      <c r="E70" s="34"/>
    </row>
    <row r="71" spans="1:5">
      <c r="A71" s="33"/>
      <c r="B71" s="33"/>
      <c r="C71" s="33" t="s">
        <v>58</v>
      </c>
      <c r="D71" s="33"/>
      <c r="E71" s="53">
        <f>SUM(Questionnaire!C35)</f>
        <v>950</v>
      </c>
    </row>
    <row r="72" spans="1:5">
      <c r="A72" s="33"/>
      <c r="B72" s="33"/>
      <c r="C72" s="33" t="s">
        <v>36</v>
      </c>
      <c r="D72" s="33"/>
      <c r="E72" s="54">
        <f>SUM(Questionnaire!C36)</f>
        <v>1180</v>
      </c>
    </row>
    <row r="73" spans="1:5">
      <c r="A73" s="33"/>
      <c r="B73" s="33"/>
      <c r="C73" s="36" t="s">
        <v>66</v>
      </c>
      <c r="D73" s="50"/>
      <c r="E73" s="54">
        <f>SUM(Questionnaire!C37)</f>
        <v>350</v>
      </c>
    </row>
    <row r="74" spans="1:5">
      <c r="A74" s="33"/>
      <c r="B74" s="33"/>
      <c r="C74" s="33" t="s">
        <v>37</v>
      </c>
      <c r="D74" s="33"/>
      <c r="E74" s="54">
        <f>SUM(Questionnaire!C38)</f>
        <v>0</v>
      </c>
    </row>
    <row r="75" spans="1:5">
      <c r="A75" s="33"/>
      <c r="B75" s="33"/>
      <c r="C75" s="33" t="s">
        <v>24</v>
      </c>
      <c r="D75" s="33"/>
      <c r="E75" s="54">
        <f>SUM(Questionnaire!C39)</f>
        <v>1100</v>
      </c>
    </row>
    <row r="76" spans="1:5">
      <c r="A76" s="33"/>
      <c r="B76" s="33"/>
      <c r="C76" s="35" t="s">
        <v>125</v>
      </c>
      <c r="D76" s="33"/>
      <c r="E76" s="62">
        <f>SUM(E71:E75)</f>
        <v>3580</v>
      </c>
    </row>
    <row r="77" spans="1:5">
      <c r="A77" s="33"/>
      <c r="B77" s="34" t="s">
        <v>54</v>
      </c>
      <c r="C77" s="34"/>
      <c r="D77" s="56"/>
      <c r="E77" s="63">
        <f>E76/E16</f>
        <v>8.3551157580283794E-2</v>
      </c>
    </row>
    <row r="78" spans="1:5">
      <c r="A78" s="33"/>
      <c r="B78" s="33"/>
      <c r="C78" s="35" t="s">
        <v>57</v>
      </c>
      <c r="D78" s="33"/>
      <c r="E78" s="64">
        <v>0.1</v>
      </c>
    </row>
    <row r="79" spans="1:5">
      <c r="A79" s="33"/>
      <c r="B79" s="33"/>
      <c r="C79" s="34" t="s">
        <v>55</v>
      </c>
      <c r="D79" s="56"/>
      <c r="E79" s="65">
        <f>IF((E16*0.1)-E76&lt;0,0,(E16*0.1)-E76)</f>
        <v>704.80000000000018</v>
      </c>
    </row>
    <row r="80" spans="1:5" ht="14" thickBot="1">
      <c r="A80" s="33"/>
      <c r="B80" s="33"/>
      <c r="C80" s="35" t="s">
        <v>62</v>
      </c>
      <c r="D80" s="33"/>
      <c r="E80" s="49">
        <f>E79/E12</f>
        <v>100.68571428571431</v>
      </c>
    </row>
    <row r="81" spans="1:5" ht="18" customHeight="1" thickBot="1">
      <c r="A81" s="33"/>
      <c r="B81" s="34" t="s">
        <v>42</v>
      </c>
      <c r="C81" s="34"/>
      <c r="D81" s="34"/>
      <c r="E81" s="34"/>
    </row>
    <row r="82" spans="1:5">
      <c r="A82" s="33"/>
      <c r="B82" s="33"/>
      <c r="C82" s="33" t="s">
        <v>114</v>
      </c>
      <c r="D82" s="33"/>
      <c r="E82" s="66">
        <f>IF(E71=0,0,E71/E76)</f>
        <v>0.26536312849162014</v>
      </c>
    </row>
    <row r="83" spans="1:5">
      <c r="A83" s="33"/>
      <c r="B83" s="33"/>
      <c r="C83" s="33" t="s">
        <v>115</v>
      </c>
      <c r="D83" s="33"/>
      <c r="E83" s="67">
        <f>IF(E72=0,0,E72/E76)</f>
        <v>0.32960893854748602</v>
      </c>
    </row>
    <row r="84" spans="1:5">
      <c r="A84" s="33"/>
      <c r="B84" s="33"/>
      <c r="C84" s="36" t="s">
        <v>117</v>
      </c>
      <c r="D84" s="36"/>
      <c r="E84" s="67">
        <f>IF(E73=0,0,E73/E76)</f>
        <v>9.7765363128491614E-2</v>
      </c>
    </row>
    <row r="85" spans="1:5">
      <c r="A85" s="33"/>
      <c r="B85" s="33"/>
      <c r="C85" s="33" t="s">
        <v>116</v>
      </c>
      <c r="D85" s="33"/>
      <c r="E85" s="67">
        <f>IF(E74=0,0,E74/E76)</f>
        <v>0</v>
      </c>
    </row>
    <row r="86" spans="1:5" ht="14" thickBot="1">
      <c r="A86" s="33"/>
      <c r="B86" s="33"/>
      <c r="C86" s="33" t="s">
        <v>38</v>
      </c>
      <c r="D86" s="33"/>
      <c r="E86" s="68">
        <f>IF(E75=0,0,E75/E76)</f>
        <v>0.30726256983240224</v>
      </c>
    </row>
    <row r="87" spans="1:5" ht="6" customHeight="1">
      <c r="A87" s="33"/>
      <c r="B87" s="33"/>
      <c r="C87" s="33"/>
      <c r="D87" s="33"/>
      <c r="E87" s="69"/>
    </row>
    <row r="88" spans="1:5" ht="14" thickBot="1">
      <c r="A88" s="33"/>
      <c r="B88" s="34" t="s">
        <v>120</v>
      </c>
      <c r="C88" s="34"/>
      <c r="D88" s="34"/>
      <c r="E88" s="58"/>
    </row>
    <row r="89" spans="1:5">
      <c r="A89" s="33"/>
      <c r="B89" s="33"/>
      <c r="C89" s="70" t="s">
        <v>4</v>
      </c>
      <c r="D89" s="33"/>
      <c r="E89" s="71" t="e">
        <f>E71/E30</f>
        <v>#DIV/0!</v>
      </c>
    </row>
    <row r="90" spans="1:5">
      <c r="A90" s="33"/>
      <c r="B90" s="33"/>
      <c r="C90" s="72" t="s">
        <v>118</v>
      </c>
      <c r="D90" s="72"/>
      <c r="E90" s="73">
        <f>E73/E31</f>
        <v>58.333333333333336</v>
      </c>
    </row>
    <row r="91" spans="1:5">
      <c r="A91" s="33"/>
      <c r="B91" s="33"/>
      <c r="C91" s="70" t="s">
        <v>119</v>
      </c>
      <c r="D91" s="33"/>
      <c r="E91" s="73">
        <f>E74/E25</f>
        <v>0</v>
      </c>
    </row>
    <row r="92" spans="1:5" ht="14" thickBot="1">
      <c r="A92" s="33"/>
      <c r="B92" s="33"/>
      <c r="C92" s="70" t="s">
        <v>24</v>
      </c>
      <c r="D92" s="33"/>
      <c r="E92" s="74" t="e">
        <f>E75/E27</f>
        <v>#DIV/0!</v>
      </c>
    </row>
    <row r="93" spans="1:5" ht="6" customHeight="1">
      <c r="A93" s="33"/>
      <c r="B93" s="33"/>
      <c r="C93" s="70"/>
      <c r="D93" s="33"/>
      <c r="E93" s="75"/>
    </row>
    <row r="94" spans="1:5">
      <c r="A94" s="33"/>
      <c r="B94" s="76" t="s">
        <v>121</v>
      </c>
      <c r="C94" s="76"/>
      <c r="D94" s="76"/>
      <c r="E94" s="77"/>
    </row>
    <row r="95" spans="1:5">
      <c r="A95" s="33"/>
      <c r="B95" s="33"/>
      <c r="C95" s="70" t="s">
        <v>4</v>
      </c>
      <c r="D95" s="33"/>
      <c r="E95" s="78" t="e">
        <f>IF(E89=0,0,E39/E71)</f>
        <v>#DIV/0!</v>
      </c>
    </row>
    <row r="96" spans="1:5">
      <c r="A96" s="33"/>
      <c r="B96" s="33"/>
      <c r="C96" s="72" t="s">
        <v>66</v>
      </c>
      <c r="D96" s="79"/>
      <c r="E96" s="78">
        <f>IF(E90=0,0,E35/E73)</f>
        <v>0</v>
      </c>
    </row>
    <row r="97" spans="1:5">
      <c r="A97" s="33"/>
      <c r="B97" s="33"/>
      <c r="C97" s="70" t="s">
        <v>37</v>
      </c>
      <c r="D97" s="33"/>
      <c r="E97" s="78">
        <f>IF(E91=0,0,E36/E74)</f>
        <v>0</v>
      </c>
    </row>
    <row r="98" spans="1:5">
      <c r="A98" s="33"/>
      <c r="B98" s="33"/>
      <c r="C98" s="70" t="s">
        <v>5</v>
      </c>
      <c r="D98" s="33"/>
      <c r="E98" s="78" t="e">
        <f>IF(E92=0,0,(E36+E37+E38)/E75)</f>
        <v>#DIV/0!</v>
      </c>
    </row>
    <row r="99" spans="1:5" ht="21" customHeight="1">
      <c r="A99" s="33"/>
      <c r="B99" s="33"/>
      <c r="C99" s="80"/>
      <c r="D99" s="33"/>
      <c r="E99" s="81"/>
    </row>
    <row r="100" spans="1:5">
      <c r="A100" s="80" t="s">
        <v>28</v>
      </c>
      <c r="B100" s="33"/>
      <c r="C100" s="33"/>
      <c r="D100" s="33"/>
      <c r="E100" s="33"/>
    </row>
    <row r="101" spans="1:5" ht="14" thickBot="1">
      <c r="A101" s="80"/>
      <c r="B101" s="33"/>
      <c r="C101" s="33"/>
      <c r="D101" s="33"/>
      <c r="E101" s="33"/>
    </row>
    <row r="102" spans="1:5">
      <c r="A102" s="33"/>
      <c r="B102" s="33"/>
      <c r="C102" s="72" t="s">
        <v>75</v>
      </c>
      <c r="D102" s="79"/>
      <c r="E102" s="37">
        <f>SUM(Questionnaire!C41)</f>
        <v>2</v>
      </c>
    </row>
    <row r="103" spans="1:5">
      <c r="A103" s="33"/>
      <c r="B103" s="33"/>
      <c r="C103" s="72" t="s">
        <v>43</v>
      </c>
      <c r="D103" s="79"/>
      <c r="E103" s="52">
        <f>SUM(Questionnaire!C42)</f>
        <v>0</v>
      </c>
    </row>
    <row r="104" spans="1:5">
      <c r="A104" s="33"/>
      <c r="B104" s="33"/>
      <c r="C104" s="72" t="s">
        <v>25</v>
      </c>
      <c r="D104" s="79"/>
      <c r="E104" s="52">
        <f>SUM(Questionnaire!C43)</f>
        <v>0</v>
      </c>
    </row>
    <row r="105" spans="1:5">
      <c r="A105" s="33"/>
      <c r="B105" s="33"/>
      <c r="C105" s="72" t="s">
        <v>72</v>
      </c>
      <c r="D105" s="79"/>
      <c r="E105" s="52">
        <f>SUM(Questionnaire!C44)</f>
        <v>12</v>
      </c>
    </row>
    <row r="106" spans="1:5">
      <c r="A106" s="33"/>
      <c r="B106" s="33"/>
      <c r="C106" s="72" t="s">
        <v>52</v>
      </c>
      <c r="D106" s="79"/>
      <c r="E106" s="52">
        <f>SUM(Questionnaire!C45)</f>
        <v>4</v>
      </c>
    </row>
    <row r="107" spans="1:5">
      <c r="A107" s="33"/>
      <c r="B107" s="33"/>
      <c r="C107" s="72" t="s">
        <v>73</v>
      </c>
      <c r="D107" s="79"/>
      <c r="E107" s="52">
        <f>SUM(Questionnaire!C46)</f>
        <v>2</v>
      </c>
    </row>
    <row r="108" spans="1:5">
      <c r="A108" s="33"/>
      <c r="B108" s="33"/>
      <c r="C108" s="72" t="s">
        <v>74</v>
      </c>
      <c r="D108" s="79"/>
      <c r="E108" s="52">
        <f>SUM(Questionnaire!C47)</f>
        <v>4</v>
      </c>
    </row>
    <row r="109" spans="1:5">
      <c r="A109" s="33"/>
      <c r="B109" s="33"/>
      <c r="C109" s="72" t="s">
        <v>77</v>
      </c>
      <c r="D109" s="79"/>
      <c r="E109" s="52">
        <f>SUM(Questionnaire!C48)</f>
        <v>2</v>
      </c>
    </row>
    <row r="110" spans="1:5">
      <c r="A110" s="33"/>
      <c r="B110" s="33"/>
      <c r="C110" s="72" t="s">
        <v>48</v>
      </c>
      <c r="D110" s="79"/>
      <c r="E110" s="52">
        <f>SUM(Questionnaire!C49)</f>
        <v>3</v>
      </c>
    </row>
    <row r="111" spans="1:5">
      <c r="A111" s="33"/>
      <c r="B111" s="33"/>
      <c r="C111" s="72" t="s">
        <v>26</v>
      </c>
      <c r="D111" s="79"/>
      <c r="E111" s="52">
        <f>SUM(Questionnaire!C50)</f>
        <v>2</v>
      </c>
    </row>
    <row r="112" spans="1:5" ht="14" thickBot="1">
      <c r="A112" s="33"/>
      <c r="B112" s="33"/>
      <c r="C112" s="72" t="s">
        <v>76</v>
      </c>
      <c r="D112" s="79"/>
      <c r="E112" s="38">
        <f>SUM(Questionnaire!C51)</f>
        <v>6</v>
      </c>
    </row>
    <row r="113" spans="1:5" ht="14" thickBot="1">
      <c r="A113" s="33"/>
      <c r="B113" s="33"/>
      <c r="C113" s="39" t="s">
        <v>122</v>
      </c>
      <c r="D113" s="82"/>
      <c r="E113" s="40">
        <f>SUM(E102:E112)</f>
        <v>37</v>
      </c>
    </row>
    <row r="114" spans="1:5" ht="6" customHeight="1">
      <c r="A114" s="33"/>
      <c r="B114" s="33"/>
      <c r="C114" s="80"/>
      <c r="D114" s="33"/>
      <c r="E114" s="42"/>
    </row>
    <row r="115" spans="1:5" ht="6" customHeight="1">
      <c r="A115" s="33"/>
      <c r="B115" s="33"/>
      <c r="C115" s="80"/>
      <c r="D115" s="33"/>
      <c r="E115" s="42"/>
    </row>
    <row r="116" spans="1:5" ht="17.25" customHeight="1" thickBot="1">
      <c r="A116" s="33"/>
      <c r="B116" s="34" t="s">
        <v>44</v>
      </c>
      <c r="C116" s="34"/>
      <c r="D116" s="34"/>
      <c r="E116" s="42"/>
    </row>
    <row r="117" spans="1:5">
      <c r="A117" s="33"/>
      <c r="B117" s="33"/>
      <c r="C117" s="70" t="s">
        <v>6</v>
      </c>
      <c r="D117" s="33"/>
      <c r="E117" s="37">
        <f>SUM(52-Questionnaire!C52)</f>
        <v>47</v>
      </c>
    </row>
    <row r="118" spans="1:5">
      <c r="A118" s="33"/>
      <c r="B118" s="33"/>
      <c r="C118" s="80" t="s">
        <v>7</v>
      </c>
      <c r="D118" s="35"/>
      <c r="E118" s="65">
        <f>E16/E117</f>
        <v>911.65957446808511</v>
      </c>
    </row>
    <row r="119" spans="1:5">
      <c r="A119" s="33"/>
      <c r="B119" s="33"/>
      <c r="C119" s="35" t="s">
        <v>49</v>
      </c>
      <c r="D119" s="33"/>
      <c r="E119" s="65">
        <f>E118/E113</f>
        <v>24.639447958596897</v>
      </c>
    </row>
    <row r="120" spans="1:5">
      <c r="A120" s="33"/>
      <c r="B120" s="33"/>
      <c r="C120" s="36" t="s">
        <v>45</v>
      </c>
      <c r="D120" s="36"/>
      <c r="E120" s="54">
        <f>IF(E104=0,0,E34/(E104*E117))</f>
        <v>0</v>
      </c>
    </row>
    <row r="121" spans="1:5">
      <c r="A121" s="33"/>
      <c r="B121" s="33"/>
      <c r="C121" s="72" t="s">
        <v>46</v>
      </c>
      <c r="D121" s="72"/>
      <c r="E121" s="54">
        <f>IF(E109=0,0,E36/(E109*E117))</f>
        <v>0</v>
      </c>
    </row>
    <row r="122" spans="1:5">
      <c r="A122" s="33"/>
      <c r="B122" s="33"/>
      <c r="C122" s="36" t="s">
        <v>69</v>
      </c>
      <c r="D122" s="36"/>
      <c r="E122" s="54">
        <f>IF(E105=0,0,E35/(E105*E117))</f>
        <v>0</v>
      </c>
    </row>
    <row r="123" spans="1:5">
      <c r="A123" s="33"/>
      <c r="B123" s="33"/>
      <c r="C123" s="36" t="s">
        <v>70</v>
      </c>
      <c r="D123" s="36"/>
      <c r="E123" s="54">
        <f>IF(E107=0,0,(E38/(E45+E46+E49+51))/(E107*E113))</f>
        <v>3.1814671814671813</v>
      </c>
    </row>
    <row r="124" spans="1:5">
      <c r="A124" s="33"/>
      <c r="B124" s="33"/>
      <c r="C124" s="36" t="s">
        <v>71</v>
      </c>
      <c r="D124" s="36"/>
      <c r="E124" s="54">
        <f>IF((E47+E48)=0,0,(E39/(E47+E48)/(E108*E113)))</f>
        <v>0</v>
      </c>
    </row>
    <row r="125" spans="1:5">
      <c r="A125" s="33"/>
      <c r="B125" s="33"/>
      <c r="C125" s="72" t="s">
        <v>47</v>
      </c>
      <c r="D125" s="72"/>
      <c r="E125" s="54" t="e">
        <f>IF(E112=0,0,(E39/E50)/(E112*E113))</f>
        <v>#DIV/0!</v>
      </c>
    </row>
    <row r="126" spans="1:5">
      <c r="A126" s="33"/>
      <c r="B126" s="33"/>
      <c r="C126" s="33"/>
      <c r="D126" s="33"/>
      <c r="E126" s="58"/>
    </row>
    <row r="127" spans="1:5">
      <c r="A127" s="33"/>
      <c r="B127" s="35" t="s">
        <v>56</v>
      </c>
      <c r="C127" s="33"/>
      <c r="D127" s="33"/>
      <c r="E127" s="58"/>
    </row>
    <row r="128" spans="1:5" ht="14" thickBot="1">
      <c r="A128" s="33"/>
      <c r="B128" s="35" t="s">
        <v>68</v>
      </c>
      <c r="C128" s="33"/>
      <c r="D128" s="33"/>
      <c r="E128" s="58"/>
    </row>
    <row r="129" spans="1:5" ht="14" thickBot="1">
      <c r="A129" s="33"/>
      <c r="B129" s="35"/>
      <c r="C129" s="70" t="s">
        <v>4</v>
      </c>
      <c r="D129" s="33"/>
      <c r="E129" s="83" t="e">
        <f>IF(E79*E95&lt;0,0,E79*E95)</f>
        <v>#DIV/0!</v>
      </c>
    </row>
    <row r="130" spans="1:5">
      <c r="A130" s="33"/>
      <c r="B130" s="35"/>
      <c r="C130" s="72" t="s">
        <v>66</v>
      </c>
      <c r="D130" s="79"/>
      <c r="E130" s="83">
        <f>IF(E79*E96&lt;0,0,E79*E96)</f>
        <v>0</v>
      </c>
    </row>
    <row r="131" spans="1:5">
      <c r="A131" s="33"/>
      <c r="B131" s="35"/>
      <c r="C131" s="70" t="s">
        <v>119</v>
      </c>
      <c r="D131" s="33"/>
      <c r="E131" s="65">
        <f>IF(E79*E97&lt;0,0,E79*E97)</f>
        <v>0</v>
      </c>
    </row>
    <row r="132" spans="1:5" ht="14" thickBot="1">
      <c r="A132" s="33"/>
      <c r="B132" s="35"/>
      <c r="C132" s="70" t="s">
        <v>24</v>
      </c>
      <c r="D132" s="33"/>
      <c r="E132" s="49" t="e">
        <f>IF(E79*E98&lt;0,0,E79*E98)</f>
        <v>#DIV/0!</v>
      </c>
    </row>
    <row r="133" spans="1:5">
      <c r="A133" s="33"/>
      <c r="B133" s="35"/>
      <c r="C133" s="33"/>
      <c r="D133" s="33"/>
      <c r="E133" s="58"/>
    </row>
    <row r="134" spans="1:5" ht="6" customHeight="1" thickBot="1">
      <c r="A134" s="33"/>
      <c r="B134" s="33"/>
      <c r="C134" s="33"/>
      <c r="D134" s="33"/>
      <c r="E134" s="58"/>
    </row>
    <row r="135" spans="1:5">
      <c r="A135" s="34" t="s">
        <v>63</v>
      </c>
      <c r="B135" s="34"/>
      <c r="C135" s="34"/>
      <c r="D135" s="56"/>
      <c r="E135" s="84">
        <f>E12*1.32</f>
        <v>9.24</v>
      </c>
    </row>
    <row r="136" spans="1:5">
      <c r="A136" s="34" t="s">
        <v>50</v>
      </c>
      <c r="B136" s="34"/>
      <c r="C136" s="34"/>
      <c r="D136" s="56"/>
      <c r="E136" s="85">
        <f>E19*E135</f>
        <v>56559.360000000001</v>
      </c>
    </row>
    <row r="137" spans="1:5">
      <c r="A137" s="34" t="s">
        <v>64</v>
      </c>
      <c r="B137" s="34"/>
      <c r="C137" s="34"/>
      <c r="D137" s="56"/>
      <c r="E137" s="85">
        <f>E18*E135*(E20*1.25)</f>
        <v>70699.199999999997</v>
      </c>
    </row>
    <row r="138" spans="1:5">
      <c r="A138" s="34" t="s">
        <v>65</v>
      </c>
      <c r="B138" s="34"/>
      <c r="C138" s="34"/>
      <c r="D138" s="56"/>
      <c r="E138" s="85">
        <f>SUM(E20*1.25)*(E18*1.2)*E135</f>
        <v>84839.039999999994</v>
      </c>
    </row>
    <row r="139" spans="1:5" ht="14" thickBot="1">
      <c r="A139" s="34" t="s">
        <v>78</v>
      </c>
      <c r="B139" s="34"/>
      <c r="C139" s="34"/>
      <c r="D139" s="56"/>
      <c r="E139" s="86">
        <f>E138-E16</f>
        <v>41991.039999999994</v>
      </c>
    </row>
  </sheetData>
  <mergeCells count="74">
    <mergeCell ref="A1:E1"/>
    <mergeCell ref="B8:D8"/>
    <mergeCell ref="C10:D10"/>
    <mergeCell ref="C11:D11"/>
    <mergeCell ref="A2:E2"/>
    <mergeCell ref="A3:E3"/>
    <mergeCell ref="A4:E4"/>
    <mergeCell ref="A6:E6"/>
    <mergeCell ref="C38:D38"/>
    <mergeCell ref="C12:D12"/>
    <mergeCell ref="B14:D14"/>
    <mergeCell ref="B16:D16"/>
    <mergeCell ref="C18:D18"/>
    <mergeCell ref="C19:D19"/>
    <mergeCell ref="C20:D20"/>
    <mergeCell ref="C21:D21"/>
    <mergeCell ref="C17:D17"/>
    <mergeCell ref="C63:D63"/>
    <mergeCell ref="C64:D64"/>
    <mergeCell ref="A23:E23"/>
    <mergeCell ref="C68:D68"/>
    <mergeCell ref="B81:E81"/>
    <mergeCell ref="B32:E32"/>
    <mergeCell ref="B77:D77"/>
    <mergeCell ref="C39:D39"/>
    <mergeCell ref="C41:D41"/>
    <mergeCell ref="B70:E70"/>
    <mergeCell ref="C26:D26"/>
    <mergeCell ref="C35:D35"/>
    <mergeCell ref="B40:D40"/>
    <mergeCell ref="C34:D34"/>
    <mergeCell ref="C36:D36"/>
    <mergeCell ref="C37:D37"/>
    <mergeCell ref="A139:D139"/>
    <mergeCell ref="C130:D130"/>
    <mergeCell ref="C90:D90"/>
    <mergeCell ref="C96:D96"/>
    <mergeCell ref="C73:D73"/>
    <mergeCell ref="C111:D111"/>
    <mergeCell ref="C112:D112"/>
    <mergeCell ref="B94:D94"/>
    <mergeCell ref="A135:D135"/>
    <mergeCell ref="A136:D136"/>
    <mergeCell ref="A137:D137"/>
    <mergeCell ref="A138:D138"/>
    <mergeCell ref="C113:D113"/>
    <mergeCell ref="B116:D116"/>
    <mergeCell ref="B88:D88"/>
    <mergeCell ref="C57:D57"/>
    <mergeCell ref="C58:D58"/>
    <mergeCell ref="C59:D59"/>
    <mergeCell ref="C60:D60"/>
    <mergeCell ref="C61:D61"/>
    <mergeCell ref="C62:D62"/>
    <mergeCell ref="C122:D122"/>
    <mergeCell ref="C123:D123"/>
    <mergeCell ref="C124:D124"/>
    <mergeCell ref="C125:D125"/>
    <mergeCell ref="C120:D120"/>
    <mergeCell ref="C121:D121"/>
    <mergeCell ref="C105:D105"/>
    <mergeCell ref="C107:D107"/>
    <mergeCell ref="C102:D102"/>
    <mergeCell ref="C103:D103"/>
    <mergeCell ref="C104:D104"/>
    <mergeCell ref="C106:D106"/>
    <mergeCell ref="C79:D79"/>
    <mergeCell ref="C65:D65"/>
    <mergeCell ref="C66:D66"/>
    <mergeCell ref="C67:D67"/>
    <mergeCell ref="C84:D84"/>
    <mergeCell ref="C108:D108"/>
    <mergeCell ref="C109:D109"/>
    <mergeCell ref="C110:D110"/>
  </mergeCells>
  <phoneticPr fontId="0" type="noConversion"/>
  <pageMargins left="1" right="1" top="0.25" bottom="0.5" header="0.25" footer="0.25"/>
  <pageSetup scale="91" orientation="portrait" horizontalDpi="300" verticalDpi="300" r:id="rId1"/>
  <headerFooter alignWithMargins="0">
    <oddFooter>&amp;L&amp;"Palatino Linotype,Regular"&amp;8 &amp;K0000002023 RE Luxe Leaders, LLC ALL RIGHTS RESERVED.&amp;R&amp;"Palatino Linotype,Regular"&amp;8&amp;K000000 Agent Business Analysis Page &amp;P of &amp;N</oddFooter>
  </headerFooter>
  <rowBreaks count="2" manualBreakCount="2">
    <brk id="52" max="16383" man="1"/>
    <brk id="98" max="4" man="1"/>
  </rowBreaks>
  <ignoredErrors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3"/>
  <sheetViews>
    <sheetView tabSelected="1" view="pageBreakPreview" topLeftCell="A2" zoomScale="147" zoomScaleNormal="100" zoomScaleSheetLayoutView="147" workbookViewId="0">
      <selection activeCell="G6" sqref="G6"/>
    </sheetView>
  </sheetViews>
  <sheetFormatPr baseColWidth="10" defaultColWidth="9.1640625" defaultRowHeight="13"/>
  <cols>
    <col min="1" max="1" width="14.5" style="1" customWidth="1"/>
    <col min="2" max="2" width="54.5" style="1" customWidth="1"/>
    <col min="3" max="3" width="17" style="1" customWidth="1"/>
    <col min="4" max="4" width="9.6640625" style="1" bestFit="1" customWidth="1"/>
    <col min="5" max="5" width="12.5" style="1" customWidth="1"/>
    <col min="6" max="16384" width="9.1640625" style="1"/>
  </cols>
  <sheetData>
    <row r="1" spans="1:3" ht="22.5" customHeight="1" thickBot="1">
      <c r="A1" s="14" t="s">
        <v>99</v>
      </c>
      <c r="B1" s="14"/>
      <c r="C1" s="14"/>
    </row>
    <row r="2" spans="1:3" ht="11.25" customHeight="1" thickBot="1">
      <c r="A2" s="87"/>
      <c r="B2" s="88"/>
      <c r="C2" s="89"/>
    </row>
    <row r="3" spans="1:3" ht="11.25" customHeight="1">
      <c r="A3" s="11"/>
      <c r="B3" s="11"/>
      <c r="C3" s="11"/>
    </row>
    <row r="4" spans="1:3" ht="138.75" customHeight="1">
      <c r="A4" s="12"/>
      <c r="B4" s="12"/>
      <c r="C4" s="12"/>
    </row>
    <row r="5" spans="1:3" ht="15" customHeight="1">
      <c r="A5" s="5"/>
      <c r="B5" s="5"/>
      <c r="C5" s="9"/>
    </row>
    <row r="6" spans="1:3" ht="138.75" customHeight="1">
      <c r="A6" s="5"/>
      <c r="B6" s="5"/>
      <c r="C6" s="10"/>
    </row>
    <row r="7" spans="1:3" ht="15" customHeight="1">
      <c r="A7" s="5"/>
      <c r="B7" s="5"/>
      <c r="C7" s="10"/>
    </row>
    <row r="8" spans="1:3" ht="138.75" customHeight="1">
      <c r="A8" s="5"/>
      <c r="B8" s="5"/>
      <c r="C8" s="10"/>
    </row>
    <row r="9" spans="1:3" ht="15" customHeight="1">
      <c r="A9" s="5"/>
      <c r="B9" s="5"/>
      <c r="C9" s="9"/>
    </row>
    <row r="10" spans="1:3" ht="138.75" customHeight="1">
      <c r="A10" s="5"/>
      <c r="B10" s="5"/>
      <c r="C10" s="9"/>
    </row>
    <row r="11" spans="1:3" ht="15" customHeight="1">
      <c r="A11" s="5"/>
      <c r="B11" s="5"/>
      <c r="C11" s="9"/>
    </row>
    <row r="12" spans="1:3" ht="15" customHeight="1">
      <c r="A12" s="5"/>
      <c r="B12" s="5"/>
      <c r="C12" s="9"/>
    </row>
    <row r="13" spans="1:3" ht="15" customHeight="1">
      <c r="A13" s="5"/>
      <c r="B13" s="5"/>
      <c r="C13" s="9"/>
    </row>
    <row r="14" spans="1:3" ht="15" customHeight="1">
      <c r="A14" s="5"/>
      <c r="B14" s="5"/>
      <c r="C14" s="9"/>
    </row>
    <row r="15" spans="1:3" ht="15" customHeight="1">
      <c r="A15" s="5"/>
      <c r="B15" s="5"/>
      <c r="C15" s="9"/>
    </row>
    <row r="16" spans="1:3" ht="15" customHeight="1">
      <c r="A16" s="5"/>
      <c r="B16" s="5"/>
      <c r="C16" s="9"/>
    </row>
    <row r="17" spans="1:3" ht="15" customHeight="1">
      <c r="A17" s="5"/>
      <c r="B17" s="5"/>
      <c r="C17" s="9"/>
    </row>
    <row r="18" spans="1:3" ht="15" customHeight="1">
      <c r="A18" s="12"/>
      <c r="B18" s="12"/>
      <c r="C18" s="12"/>
    </row>
    <row r="19" spans="1:3" ht="15" customHeight="1">
      <c r="A19" s="5"/>
      <c r="B19" s="5"/>
      <c r="C19" s="9"/>
    </row>
    <row r="20" spans="1:3" ht="15" customHeight="1">
      <c r="A20" s="5"/>
      <c r="B20" s="5"/>
      <c r="C20" s="9"/>
    </row>
    <row r="21" spans="1:3" ht="15" customHeight="1">
      <c r="A21" s="5"/>
      <c r="B21" s="5"/>
      <c r="C21" s="9"/>
    </row>
    <row r="22" spans="1:3" ht="15" customHeight="1">
      <c r="A22" s="5"/>
      <c r="B22" s="5"/>
      <c r="C22" s="9"/>
    </row>
    <row r="23" spans="1:3" ht="15" customHeight="1">
      <c r="A23" s="5"/>
      <c r="B23" s="5"/>
      <c r="C23" s="8"/>
    </row>
    <row r="24" spans="1:3" ht="15" customHeight="1">
      <c r="A24" s="5"/>
      <c r="B24" s="5"/>
      <c r="C24" s="10"/>
    </row>
    <row r="25" spans="1:3" ht="15" customHeight="1">
      <c r="A25" s="5"/>
      <c r="B25" s="5"/>
      <c r="C25" s="10"/>
    </row>
    <row r="26" spans="1:3" ht="15" customHeight="1">
      <c r="A26" s="5"/>
      <c r="B26" s="5"/>
      <c r="C26" s="10"/>
    </row>
    <row r="27" spans="1:3" ht="15" customHeight="1">
      <c r="A27" s="5"/>
      <c r="B27" s="5"/>
      <c r="C27" s="10"/>
    </row>
    <row r="28" spans="1:3" ht="15" customHeight="1">
      <c r="A28" s="5"/>
      <c r="B28" s="5"/>
      <c r="C28" s="10"/>
    </row>
    <row r="29" spans="1:3" ht="15" customHeight="1">
      <c r="A29" s="5"/>
      <c r="B29" s="5"/>
      <c r="C29" s="10"/>
    </row>
    <row r="30" spans="1:3" ht="15" customHeight="1">
      <c r="A30" s="5"/>
      <c r="B30" s="5"/>
      <c r="C30" s="10"/>
    </row>
    <row r="31" spans="1:3" ht="15" customHeight="1">
      <c r="A31" s="5"/>
      <c r="B31" s="5"/>
      <c r="C31" s="10"/>
    </row>
    <row r="32" spans="1:3" ht="15" customHeight="1">
      <c r="A32" s="12"/>
      <c r="B32" s="12"/>
      <c r="C32" s="12"/>
    </row>
    <row r="33" spans="1:3" ht="15" customHeight="1">
      <c r="A33" s="5"/>
      <c r="B33" s="5"/>
      <c r="C33" s="10"/>
    </row>
    <row r="34" spans="1:3" ht="15" customHeight="1">
      <c r="A34" s="5"/>
      <c r="B34" s="5"/>
      <c r="C34" s="10"/>
    </row>
    <row r="35" spans="1:3" ht="15" customHeight="1">
      <c r="A35" s="5"/>
      <c r="B35" s="5"/>
      <c r="C35" s="9"/>
    </row>
    <row r="36" spans="1:3" ht="15" customHeight="1">
      <c r="A36" s="5"/>
      <c r="B36" s="5"/>
      <c r="C36" s="10"/>
    </row>
    <row r="37" spans="1:3" ht="15" customHeight="1">
      <c r="A37" s="5"/>
      <c r="B37" s="5"/>
      <c r="C37" s="10"/>
    </row>
    <row r="38" spans="1:3" ht="15" customHeight="1">
      <c r="A38" s="5"/>
      <c r="B38" s="5"/>
      <c r="C38" s="10"/>
    </row>
    <row r="39" spans="1:3" ht="15" customHeight="1">
      <c r="A39" s="5"/>
      <c r="B39" s="5"/>
      <c r="C39" s="10"/>
    </row>
    <row r="40" spans="1:3" ht="15" customHeight="1">
      <c r="A40" s="5"/>
      <c r="B40" s="5"/>
      <c r="C40" s="10"/>
    </row>
    <row r="41" spans="1:3" s="2" customFormat="1" ht="15" customHeight="1">
      <c r="A41" s="7"/>
      <c r="B41" s="7"/>
      <c r="C41" s="9"/>
    </row>
    <row r="42" spans="1:3" ht="15" customHeight="1">
      <c r="A42" s="6"/>
      <c r="B42" s="7"/>
      <c r="C42" s="9"/>
    </row>
    <row r="43" spans="1:3" ht="15" customHeight="1">
      <c r="A43" s="6"/>
      <c r="B43" s="7"/>
      <c r="C43" s="9"/>
    </row>
    <row r="44" spans="1:3" ht="15" customHeight="1">
      <c r="A44" s="6"/>
      <c r="B44" s="7"/>
      <c r="C44" s="9"/>
    </row>
    <row r="45" spans="1:3" ht="15" customHeight="1">
      <c r="A45" s="6"/>
      <c r="B45" s="7"/>
      <c r="C45" s="9"/>
    </row>
    <row r="46" spans="1:3" ht="15" customHeight="1">
      <c r="A46" s="6"/>
      <c r="B46" s="7"/>
      <c r="C46" s="9"/>
    </row>
    <row r="47" spans="1:3" ht="15" customHeight="1">
      <c r="A47" s="6"/>
      <c r="B47" s="7"/>
      <c r="C47" s="9"/>
    </row>
    <row r="48" spans="1:3" ht="15" customHeight="1">
      <c r="A48" s="6"/>
      <c r="B48" s="7"/>
      <c r="C48" s="9"/>
    </row>
    <row r="49" spans="1:3" ht="15" customHeight="1">
      <c r="A49" s="6"/>
      <c r="B49" s="7"/>
      <c r="C49" s="9"/>
    </row>
    <row r="50" spans="1:3" ht="15" customHeight="1">
      <c r="A50" s="6"/>
      <c r="B50" s="7"/>
      <c r="C50" s="9"/>
    </row>
    <row r="51" spans="1:3" ht="15" customHeight="1">
      <c r="A51" s="6"/>
      <c r="B51" s="7"/>
      <c r="C51" s="9"/>
    </row>
    <row r="52" spans="1:3" ht="15" customHeight="1">
      <c r="A52" s="6"/>
      <c r="B52" s="7"/>
      <c r="C52" s="9"/>
    </row>
    <row r="53" spans="1:3" ht="15" customHeight="1">
      <c r="A53" s="7"/>
      <c r="B53" s="7"/>
      <c r="C53" s="9"/>
    </row>
  </sheetData>
  <mergeCells count="5">
    <mergeCell ref="A32:C32"/>
    <mergeCell ref="A18:C18"/>
    <mergeCell ref="A4:C4"/>
    <mergeCell ref="A1:C1"/>
    <mergeCell ref="A2:C2"/>
  </mergeCells>
  <pageMargins left="1" right="1" top="0.25" bottom="0.5" header="0.25" footer="0.25"/>
  <pageSetup scale="90" orientation="portrait" horizontalDpi="300" verticalDpi="300" r:id="rId1"/>
  <headerFooter alignWithMargins="0">
    <oddFooter>&amp;L&amp;"Palatino Linotype,Regular"&amp;8 &amp;K0000002023 RE Luxe Leaders, LLC ALL RIGHTS RESERVED.&amp;R&amp;"Palatino Linotype,Regular"&amp;8&amp;K000000 Agent Business Analysis 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7"/>
  <sheetViews>
    <sheetView view="pageBreakPreview" zoomScaleNormal="100" zoomScaleSheetLayoutView="100" workbookViewId="0">
      <selection activeCell="H18" sqref="H18"/>
    </sheetView>
  </sheetViews>
  <sheetFormatPr baseColWidth="10" defaultColWidth="9.1640625" defaultRowHeight="13"/>
  <cols>
    <col min="1" max="1" width="14.5" style="1" customWidth="1"/>
    <col min="2" max="2" width="10.5" style="1" customWidth="1"/>
    <col min="3" max="3" width="7.33203125" style="1" customWidth="1"/>
    <col min="4" max="4" width="39.5" style="1" customWidth="1"/>
    <col min="5" max="5" width="18.83203125" style="1" customWidth="1"/>
    <col min="6" max="6" width="9.6640625" style="1" bestFit="1" customWidth="1"/>
    <col min="7" max="7" width="12.5" style="1" customWidth="1"/>
    <col min="8" max="16384" width="9.1640625" style="1"/>
  </cols>
  <sheetData>
    <row r="1" spans="1:5" ht="20" thickBot="1">
      <c r="A1" s="13"/>
      <c r="B1" s="13"/>
      <c r="C1" s="13"/>
      <c r="D1" s="13"/>
      <c r="E1" s="13"/>
    </row>
    <row r="2" spans="1:5" ht="11.25" customHeight="1" thickBot="1">
      <c r="A2" s="87"/>
      <c r="B2" s="88"/>
      <c r="C2" s="88"/>
      <c r="D2" s="88"/>
      <c r="E2" s="89"/>
    </row>
    <row r="3" spans="1:5" ht="6" customHeight="1">
      <c r="A3" s="4"/>
      <c r="B3" s="4"/>
      <c r="C3" s="4"/>
      <c r="D3" s="4"/>
      <c r="E3" s="4"/>
    </row>
    <row r="4" spans="1:5">
      <c r="A4" s="34" t="s">
        <v>29</v>
      </c>
      <c r="B4" s="34"/>
      <c r="C4" s="34"/>
      <c r="D4" s="34"/>
      <c r="E4" s="34"/>
    </row>
    <row r="5" spans="1:5" ht="11.25" customHeight="1">
      <c r="A5" s="35"/>
      <c r="B5" s="35"/>
      <c r="C5" s="35"/>
      <c r="D5" s="35"/>
      <c r="E5" s="35"/>
    </row>
    <row r="6" spans="1:5">
      <c r="A6" s="33"/>
      <c r="B6" s="34" t="s">
        <v>59</v>
      </c>
      <c r="C6" s="34"/>
      <c r="D6" s="34"/>
      <c r="E6" s="33"/>
    </row>
    <row r="7" spans="1:5" ht="14" thickBot="1">
      <c r="A7" s="33"/>
      <c r="B7" s="35"/>
      <c r="C7" s="35"/>
      <c r="D7" s="35"/>
      <c r="E7" s="33"/>
    </row>
    <row r="8" spans="1:5">
      <c r="A8" s="33">
        <v>12</v>
      </c>
      <c r="B8" s="33"/>
      <c r="C8" s="33" t="s">
        <v>30</v>
      </c>
      <c r="D8" s="90"/>
      <c r="E8" s="37">
        <f>SUM(Questionnaire!C3)</f>
        <v>6</v>
      </c>
    </row>
    <row r="9" spans="1:5" ht="14" thickBot="1">
      <c r="A9" s="33">
        <v>12</v>
      </c>
      <c r="B9" s="33"/>
      <c r="C9" s="33" t="s">
        <v>31</v>
      </c>
      <c r="D9" s="90"/>
      <c r="E9" s="38">
        <f>SUM(Questionnaire!C4)</f>
        <v>1</v>
      </c>
    </row>
    <row r="10" spans="1:5" ht="14" thickBot="1">
      <c r="A10" s="33">
        <v>24</v>
      </c>
      <c r="B10" s="33"/>
      <c r="C10" s="39" t="s">
        <v>61</v>
      </c>
      <c r="D10" s="39"/>
      <c r="E10" s="40">
        <f>SUM(E8:E9)</f>
        <v>7</v>
      </c>
    </row>
    <row r="11" spans="1:5" ht="6" customHeight="1" thickBot="1">
      <c r="A11" s="33"/>
      <c r="B11" s="33"/>
      <c r="C11" s="35"/>
      <c r="D11" s="41"/>
      <c r="E11" s="42"/>
    </row>
    <row r="12" spans="1:5" ht="14" thickBot="1">
      <c r="A12" s="33">
        <v>7500000</v>
      </c>
      <c r="B12" s="34" t="s">
        <v>32</v>
      </c>
      <c r="C12" s="34"/>
      <c r="D12" s="34"/>
      <c r="E12" s="43">
        <f>SUM(Questionnaire!C5)</f>
        <v>2365000</v>
      </c>
    </row>
    <row r="13" spans="1:5" ht="6" customHeight="1" thickBot="1">
      <c r="A13" s="33"/>
      <c r="B13" s="33"/>
      <c r="C13" s="33"/>
      <c r="D13" s="33"/>
      <c r="E13" s="44"/>
    </row>
    <row r="14" spans="1:5" ht="14" thickBot="1">
      <c r="A14" s="33">
        <v>250000</v>
      </c>
      <c r="B14" s="34" t="s">
        <v>53</v>
      </c>
      <c r="C14" s="34"/>
      <c r="D14" s="34"/>
      <c r="E14" s="45">
        <f>SUM(Questionnaire!C6)</f>
        <v>42848</v>
      </c>
    </row>
    <row r="15" spans="1:5">
      <c r="A15" s="33"/>
      <c r="B15" s="35"/>
      <c r="C15" s="36" t="s">
        <v>60</v>
      </c>
      <c r="D15" s="36"/>
      <c r="E15" s="46">
        <f>SUM(Questionnaire!C7)</f>
        <v>0</v>
      </c>
    </row>
    <row r="16" spans="1:5">
      <c r="A16" s="33">
        <v>312500</v>
      </c>
      <c r="B16" s="33"/>
      <c r="C16" s="36" t="s">
        <v>1</v>
      </c>
      <c r="D16" s="36"/>
      <c r="E16" s="47">
        <f>(E12-E15)/E10</f>
        <v>337857.14285714284</v>
      </c>
    </row>
    <row r="17" spans="1:5">
      <c r="A17" s="33">
        <v>9375</v>
      </c>
      <c r="B17" s="33"/>
      <c r="C17" s="36" t="s">
        <v>0</v>
      </c>
      <c r="D17" s="36"/>
      <c r="E17" s="47">
        <f>E14/E10</f>
        <v>6121.1428571428569</v>
      </c>
    </row>
    <row r="18" spans="1:5">
      <c r="A18" s="33"/>
      <c r="B18" s="33"/>
      <c r="C18" s="36" t="s">
        <v>109</v>
      </c>
      <c r="D18" s="36"/>
      <c r="E18" s="48">
        <f>E14/E12</f>
        <v>1.8117547568710358E-2</v>
      </c>
    </row>
    <row r="19" spans="1:5" ht="14" thickBot="1">
      <c r="A19" s="91">
        <f>SUM(E14/1000)</f>
        <v>42.847999999999999</v>
      </c>
      <c r="B19" s="92">
        <f>SUM(E19/1000)</f>
        <v>28.102</v>
      </c>
      <c r="C19" s="36" t="s">
        <v>33</v>
      </c>
      <c r="D19" s="36"/>
      <c r="E19" s="49">
        <f>E12*0.03 -E14</f>
        <v>28102</v>
      </c>
    </row>
    <row r="20" spans="1:5" ht="11.25" customHeight="1">
      <c r="A20" s="33"/>
      <c r="B20" s="33"/>
      <c r="C20" s="33"/>
      <c r="D20" s="33"/>
      <c r="E20" s="33"/>
    </row>
    <row r="21" spans="1:5">
      <c r="A21" s="34" t="s">
        <v>34</v>
      </c>
      <c r="B21" s="34"/>
      <c r="C21" s="34"/>
      <c r="D21" s="34"/>
      <c r="E21" s="34"/>
    </row>
    <row r="22" spans="1:5" ht="14" thickBot="1">
      <c r="A22" s="35"/>
      <c r="B22" s="35"/>
      <c r="C22" s="35"/>
      <c r="D22" s="35"/>
      <c r="E22" s="35"/>
    </row>
    <row r="23" spans="1:5">
      <c r="A23" s="35"/>
      <c r="B23" s="33"/>
      <c r="C23" s="33" t="s">
        <v>110</v>
      </c>
      <c r="D23" s="33"/>
      <c r="E23" s="37">
        <f>SUM(Questionnaire!C8)</f>
        <v>2</v>
      </c>
    </row>
    <row r="24" spans="1:5">
      <c r="A24" s="35"/>
      <c r="B24" s="33"/>
      <c r="C24" s="36" t="s">
        <v>66</v>
      </c>
      <c r="D24" s="50"/>
      <c r="E24" s="51">
        <f>SUM(Questionnaire!C9)</f>
        <v>0</v>
      </c>
    </row>
    <row r="25" spans="1:5">
      <c r="A25" s="33"/>
      <c r="B25" s="33"/>
      <c r="C25" s="33" t="s">
        <v>5</v>
      </c>
      <c r="D25" s="33"/>
      <c r="E25" s="52">
        <f>SUM(Questionnaire!C10)</f>
        <v>0</v>
      </c>
    </row>
    <row r="26" spans="1:5">
      <c r="A26" s="33"/>
      <c r="B26" s="33"/>
      <c r="C26" s="33" t="s">
        <v>111</v>
      </c>
      <c r="D26" s="33"/>
      <c r="E26" s="52">
        <f>SUM(Questionnaire!C11)</f>
        <v>2</v>
      </c>
    </row>
    <row r="27" spans="1:5">
      <c r="A27" s="33"/>
      <c r="B27" s="33"/>
      <c r="C27" s="33" t="s">
        <v>84</v>
      </c>
      <c r="D27" s="33"/>
      <c r="E27" s="52">
        <v>2</v>
      </c>
    </row>
    <row r="28" spans="1:5" ht="14" thickBot="1">
      <c r="A28" s="33"/>
      <c r="B28" s="33"/>
      <c r="C28" s="33" t="s">
        <v>58</v>
      </c>
      <c r="D28" s="33"/>
      <c r="E28" s="38">
        <f>SUM(Questionnaire!C13)</f>
        <v>0</v>
      </c>
    </row>
    <row r="29" spans="1:5" ht="14" thickBot="1">
      <c r="A29" s="33"/>
      <c r="B29" s="33"/>
      <c r="C29" s="35" t="s">
        <v>123</v>
      </c>
      <c r="D29" s="33"/>
      <c r="E29" s="40">
        <f>SUM(E23:E28)</f>
        <v>6</v>
      </c>
    </row>
    <row r="30" spans="1:5" ht="24.75" customHeight="1">
      <c r="A30" s="33"/>
      <c r="B30" s="34" t="s">
        <v>51</v>
      </c>
      <c r="C30" s="34"/>
      <c r="D30" s="34"/>
      <c r="E30" s="34"/>
    </row>
    <row r="31" spans="1:5" ht="6" customHeight="1" thickBot="1">
      <c r="A31" s="33"/>
      <c r="B31" s="33"/>
      <c r="C31" s="35"/>
      <c r="D31" s="33"/>
      <c r="E31" s="33"/>
    </row>
    <row r="32" spans="1:5" ht="15" customHeight="1">
      <c r="A32" s="33"/>
      <c r="B32" s="33"/>
      <c r="C32" s="36" t="s">
        <v>110</v>
      </c>
      <c r="D32" s="36"/>
      <c r="E32" s="53">
        <f>E23*E17</f>
        <v>12242.285714285714</v>
      </c>
    </row>
    <row r="33" spans="1:6" ht="15" customHeight="1">
      <c r="A33" s="33"/>
      <c r="B33" s="33"/>
      <c r="C33" s="36" t="s">
        <v>66</v>
      </c>
      <c r="D33" s="36"/>
      <c r="E33" s="54">
        <f>E24*E17</f>
        <v>0</v>
      </c>
    </row>
    <row r="34" spans="1:6" ht="15" customHeight="1">
      <c r="A34" s="33"/>
      <c r="B34" s="33"/>
      <c r="C34" s="36" t="s">
        <v>24</v>
      </c>
      <c r="D34" s="36"/>
      <c r="E34" s="54">
        <f>E25*E17</f>
        <v>0</v>
      </c>
    </row>
    <row r="35" spans="1:6" ht="15" customHeight="1">
      <c r="A35" s="33"/>
      <c r="B35" s="33"/>
      <c r="C35" s="36" t="s">
        <v>111</v>
      </c>
      <c r="D35" s="36"/>
      <c r="E35" s="54">
        <f>E26*E17</f>
        <v>12242.285714285714</v>
      </c>
    </row>
    <row r="36" spans="1:6">
      <c r="A36" s="33"/>
      <c r="B36" s="33"/>
      <c r="C36" s="36" t="s">
        <v>84</v>
      </c>
      <c r="D36" s="36"/>
      <c r="E36" s="54">
        <f>E27*E17</f>
        <v>12242.285714285714</v>
      </c>
    </row>
    <row r="37" spans="1:6" ht="14" thickBot="1">
      <c r="A37" s="33"/>
      <c r="B37" s="33"/>
      <c r="C37" s="36" t="s">
        <v>112</v>
      </c>
      <c r="D37" s="36"/>
      <c r="E37" s="55">
        <f>E28*E17</f>
        <v>0</v>
      </c>
      <c r="F37" s="3"/>
    </row>
    <row r="38" spans="1:6" ht="14" thickBot="1">
      <c r="A38" s="33">
        <v>250</v>
      </c>
      <c r="B38" s="34" t="s">
        <v>67</v>
      </c>
      <c r="C38" s="34"/>
      <c r="D38" s="56"/>
      <c r="E38" s="40">
        <f>SUM(Questionnaire!C14)</f>
        <v>5</v>
      </c>
    </row>
    <row r="39" spans="1:6" ht="14" thickBot="1">
      <c r="A39" s="33">
        <v>0.15</v>
      </c>
      <c r="B39" s="33"/>
      <c r="C39" s="36" t="s">
        <v>2</v>
      </c>
      <c r="D39" s="36"/>
      <c r="E39" s="57">
        <f>E25/E38</f>
        <v>0</v>
      </c>
    </row>
    <row r="40" spans="1:6" ht="12" customHeight="1">
      <c r="A40" s="33"/>
      <c r="B40" s="33"/>
      <c r="C40" s="33"/>
      <c r="D40" s="33"/>
      <c r="E40" s="58"/>
    </row>
    <row r="41" spans="1:6">
      <c r="A41" s="35" t="s">
        <v>39</v>
      </c>
      <c r="B41" s="33"/>
      <c r="C41" s="33"/>
      <c r="D41" s="33"/>
      <c r="E41" s="58"/>
    </row>
    <row r="42" spans="1:6" ht="14" thickBot="1">
      <c r="A42" s="35"/>
      <c r="B42" s="33"/>
      <c r="C42" s="33"/>
      <c r="D42" s="33"/>
      <c r="E42" s="58"/>
    </row>
    <row r="43" spans="1:6">
      <c r="A43" s="33"/>
      <c r="B43" s="33"/>
      <c r="C43" s="33" t="s">
        <v>8</v>
      </c>
      <c r="D43" s="33"/>
      <c r="E43" s="37">
        <f>SUM(Questionnaire!C15)</f>
        <v>0</v>
      </c>
    </row>
    <row r="44" spans="1:6">
      <c r="A44" s="33"/>
      <c r="B44" s="33"/>
      <c r="C44" s="33" t="s">
        <v>9</v>
      </c>
      <c r="D44" s="33"/>
      <c r="E44" s="52">
        <f>SUM(Questionnaire!C16)</f>
        <v>0</v>
      </c>
    </row>
    <row r="45" spans="1:6">
      <c r="A45" s="33"/>
      <c r="B45" s="33"/>
      <c r="C45" s="33" t="s">
        <v>10</v>
      </c>
      <c r="D45" s="33"/>
      <c r="E45" s="52">
        <f>SUM(Questionnaire!C17)</f>
        <v>0</v>
      </c>
    </row>
    <row r="46" spans="1:6">
      <c r="A46" s="33"/>
      <c r="B46" s="33"/>
      <c r="C46" s="33" t="s">
        <v>11</v>
      </c>
      <c r="D46" s="33"/>
      <c r="E46" s="52">
        <f>SUM(Questionnaire!C18)</f>
        <v>1</v>
      </c>
    </row>
    <row r="47" spans="1:6">
      <c r="A47" s="33"/>
      <c r="B47" s="33"/>
      <c r="C47" s="33" t="s">
        <v>12</v>
      </c>
      <c r="D47" s="33"/>
      <c r="E47" s="52">
        <v>1</v>
      </c>
    </row>
    <row r="48" spans="1:6">
      <c r="A48" s="33"/>
      <c r="B48" s="33"/>
      <c r="C48" s="33" t="s">
        <v>13</v>
      </c>
      <c r="D48" s="33"/>
      <c r="E48" s="52">
        <f>SUM(Questionnaire!C20)</f>
        <v>0</v>
      </c>
    </row>
    <row r="49" spans="1:5" ht="14" thickBot="1">
      <c r="A49" s="33"/>
      <c r="B49" s="33"/>
      <c r="C49" s="33" t="s">
        <v>14</v>
      </c>
      <c r="D49" s="33"/>
      <c r="E49" s="38">
        <f>SUM(Questionnaire!C21)</f>
        <v>0</v>
      </c>
    </row>
    <row r="50" spans="1:5" ht="14" thickBot="1">
      <c r="A50" s="33"/>
      <c r="B50" s="33"/>
      <c r="C50" s="35" t="s">
        <v>124</v>
      </c>
      <c r="D50" s="33"/>
      <c r="E50" s="40">
        <f>SUM(E43:E49)</f>
        <v>2</v>
      </c>
    </row>
    <row r="51" spans="1:5" ht="6.75" customHeight="1">
      <c r="A51" s="33"/>
      <c r="B51" s="33"/>
      <c r="C51" s="33"/>
      <c r="D51" s="33"/>
      <c r="E51" s="58"/>
    </row>
    <row r="52" spans="1:5">
      <c r="A52" s="35" t="s">
        <v>15</v>
      </c>
      <c r="B52" s="33"/>
      <c r="C52" s="33"/>
      <c r="D52" s="33"/>
      <c r="E52" s="58"/>
    </row>
    <row r="53" spans="1:5">
      <c r="A53" s="35"/>
      <c r="B53" s="33"/>
      <c r="C53" s="33"/>
      <c r="D53" s="33"/>
      <c r="E53" s="58"/>
    </row>
    <row r="54" spans="1:5" ht="14" thickBot="1">
      <c r="A54" s="33"/>
      <c r="B54" s="35" t="s">
        <v>3</v>
      </c>
      <c r="C54" s="33"/>
      <c r="D54" s="33"/>
      <c r="E54" s="58"/>
    </row>
    <row r="55" spans="1:5">
      <c r="A55" s="33"/>
      <c r="B55" s="33"/>
      <c r="C55" s="36" t="s">
        <v>17</v>
      </c>
      <c r="D55" s="50"/>
      <c r="E55" s="53">
        <f>SUM(Questionnaire!C23)</f>
        <v>0</v>
      </c>
    </row>
    <row r="56" spans="1:5">
      <c r="A56" s="33"/>
      <c r="B56" s="33"/>
      <c r="C56" s="36" t="s">
        <v>18</v>
      </c>
      <c r="D56" s="50"/>
      <c r="E56" s="54">
        <f>SUM(Questionnaire!C24)</f>
        <v>600</v>
      </c>
    </row>
    <row r="57" spans="1:5">
      <c r="A57" s="33"/>
      <c r="B57" s="33"/>
      <c r="C57" s="36" t="s">
        <v>13</v>
      </c>
      <c r="D57" s="50"/>
      <c r="E57" s="54">
        <f>SUM(Questionnaire!C25)</f>
        <v>350</v>
      </c>
    </row>
    <row r="58" spans="1:5">
      <c r="A58" s="33"/>
      <c r="B58" s="33"/>
      <c r="C58" s="36" t="s">
        <v>19</v>
      </c>
      <c r="D58" s="50"/>
      <c r="E58" s="54">
        <f>SUM(Questionnaire!C26)</f>
        <v>0</v>
      </c>
    </row>
    <row r="59" spans="1:5">
      <c r="A59" s="33"/>
      <c r="B59" s="33"/>
      <c r="C59" s="36" t="s">
        <v>41</v>
      </c>
      <c r="D59" s="50"/>
      <c r="E59" s="54">
        <f>SUM(Questionnaire!C27)</f>
        <v>600</v>
      </c>
    </row>
    <row r="60" spans="1:5">
      <c r="A60" s="33"/>
      <c r="B60" s="33"/>
      <c r="C60" s="36" t="s">
        <v>20</v>
      </c>
      <c r="D60" s="50"/>
      <c r="E60" s="54">
        <f>SUM(Questionnaire!C28)</f>
        <v>830</v>
      </c>
    </row>
    <row r="61" spans="1:5">
      <c r="A61" s="33"/>
      <c r="B61" s="33"/>
      <c r="C61" s="36" t="s">
        <v>21</v>
      </c>
      <c r="D61" s="50"/>
      <c r="E61" s="54">
        <f>SUM(Questionnaire!C29)</f>
        <v>0</v>
      </c>
    </row>
    <row r="62" spans="1:5">
      <c r="A62" s="33"/>
      <c r="B62" s="33"/>
      <c r="C62" s="36" t="s">
        <v>22</v>
      </c>
      <c r="D62" s="50"/>
      <c r="E62" s="54">
        <f>SUM(Questionnaire!C30)</f>
        <v>350</v>
      </c>
    </row>
    <row r="63" spans="1:5">
      <c r="A63" s="33"/>
      <c r="B63" s="33"/>
      <c r="C63" s="36" t="s">
        <v>35</v>
      </c>
      <c r="D63" s="50"/>
      <c r="E63" s="54">
        <f>SUM(Questionnaire!C31)</f>
        <v>150</v>
      </c>
    </row>
    <row r="64" spans="1:5">
      <c r="A64" s="33"/>
      <c r="B64" s="33"/>
      <c r="C64" s="36" t="s">
        <v>23</v>
      </c>
      <c r="D64" s="50"/>
      <c r="E64" s="54">
        <f>SUM(Questionnaire!C32)</f>
        <v>0</v>
      </c>
    </row>
    <row r="65" spans="1:5" ht="14" thickBot="1">
      <c r="A65" s="33"/>
      <c r="B65" s="33"/>
      <c r="C65" s="36" t="s">
        <v>16</v>
      </c>
      <c r="D65" s="50"/>
      <c r="E65" s="59">
        <f>SUM(Questionnaire!C33)</f>
        <v>0</v>
      </c>
    </row>
    <row r="66" spans="1:5" s="2" customFormat="1" ht="14" thickBot="1">
      <c r="A66" s="35"/>
      <c r="B66" s="35"/>
      <c r="C66" s="39" t="s">
        <v>113</v>
      </c>
      <c r="D66" s="39"/>
      <c r="E66" s="60">
        <f>SUM(E55:E65)</f>
        <v>2880</v>
      </c>
    </row>
    <row r="67" spans="1:5" s="2" customFormat="1" ht="6" customHeight="1">
      <c r="A67" s="35"/>
      <c r="B67" s="35"/>
      <c r="C67" s="35"/>
      <c r="D67" s="35"/>
      <c r="E67" s="61"/>
    </row>
    <row r="68" spans="1:5" ht="14" thickBot="1">
      <c r="A68" s="33"/>
      <c r="B68" s="34" t="s">
        <v>40</v>
      </c>
      <c r="C68" s="34"/>
      <c r="D68" s="34"/>
      <c r="E68" s="34"/>
    </row>
    <row r="69" spans="1:5">
      <c r="A69" s="33"/>
      <c r="B69" s="33"/>
      <c r="C69" s="33" t="s">
        <v>58</v>
      </c>
      <c r="D69" s="33"/>
      <c r="E69" s="53">
        <f>SUM(Questionnaire!C35)</f>
        <v>950</v>
      </c>
    </row>
    <row r="70" spans="1:5">
      <c r="A70" s="33"/>
      <c r="B70" s="33"/>
      <c r="C70" s="33" t="s">
        <v>36</v>
      </c>
      <c r="D70" s="33"/>
      <c r="E70" s="54">
        <f>SUM(Questionnaire!C36)</f>
        <v>1180</v>
      </c>
    </row>
    <row r="71" spans="1:5">
      <c r="A71" s="33"/>
      <c r="B71" s="33"/>
      <c r="C71" s="36" t="s">
        <v>66</v>
      </c>
      <c r="D71" s="50"/>
      <c r="E71" s="54">
        <f>SUM(Questionnaire!C37)</f>
        <v>350</v>
      </c>
    </row>
    <row r="72" spans="1:5">
      <c r="A72" s="33"/>
      <c r="B72" s="33"/>
      <c r="C72" s="33" t="s">
        <v>37</v>
      </c>
      <c r="D72" s="33"/>
      <c r="E72" s="54">
        <f>SUM(Questionnaire!C38)</f>
        <v>0</v>
      </c>
    </row>
    <row r="73" spans="1:5">
      <c r="A73" s="33"/>
      <c r="B73" s="33"/>
      <c r="C73" s="33" t="s">
        <v>24</v>
      </c>
      <c r="D73" s="33"/>
      <c r="E73" s="54">
        <f>SUM(Questionnaire!C39)</f>
        <v>1100</v>
      </c>
    </row>
    <row r="74" spans="1:5">
      <c r="A74" s="33"/>
      <c r="B74" s="33"/>
      <c r="C74" s="35" t="s">
        <v>125</v>
      </c>
      <c r="D74" s="33"/>
      <c r="E74" s="62">
        <f>SUM(E69:E73)</f>
        <v>3580</v>
      </c>
    </row>
    <row r="75" spans="1:5">
      <c r="A75" s="33"/>
      <c r="B75" s="34" t="s">
        <v>54</v>
      </c>
      <c r="C75" s="34"/>
      <c r="D75" s="56"/>
      <c r="E75" s="63">
        <f>E74/E14</f>
        <v>8.3551157580283794E-2</v>
      </c>
    </row>
    <row r="76" spans="1:5">
      <c r="A76" s="33"/>
      <c r="B76" s="33"/>
      <c r="C76" s="35" t="s">
        <v>57</v>
      </c>
      <c r="D76" s="33"/>
      <c r="E76" s="64">
        <v>0.1</v>
      </c>
    </row>
    <row r="77" spans="1:5">
      <c r="A77" s="33"/>
      <c r="B77" s="33"/>
      <c r="C77" s="34" t="s">
        <v>55</v>
      </c>
      <c r="D77" s="56"/>
      <c r="E77" s="65">
        <f>IF((E14*0.1)-E74&lt;0,0,(E14*0.1)-E74)</f>
        <v>704.80000000000018</v>
      </c>
    </row>
    <row r="78" spans="1:5" ht="14" thickBot="1">
      <c r="A78" s="33"/>
      <c r="B78" s="33"/>
      <c r="C78" s="35" t="s">
        <v>62</v>
      </c>
      <c r="D78" s="33"/>
      <c r="E78" s="49">
        <f>E77/E10</f>
        <v>100.68571428571431</v>
      </c>
    </row>
    <row r="79" spans="1:5" ht="18" customHeight="1" thickBot="1">
      <c r="A79" s="33"/>
      <c r="B79" s="34" t="s">
        <v>42</v>
      </c>
      <c r="C79" s="34"/>
      <c r="D79" s="34"/>
      <c r="E79" s="34"/>
    </row>
    <row r="80" spans="1:5">
      <c r="A80" s="33"/>
      <c r="B80" s="33"/>
      <c r="C80" s="33" t="s">
        <v>114</v>
      </c>
      <c r="D80" s="33"/>
      <c r="E80" s="66">
        <f>IF(E69=0,0,E69/E74)</f>
        <v>0.26536312849162014</v>
      </c>
    </row>
    <row r="81" spans="1:5">
      <c r="A81" s="33"/>
      <c r="B81" s="33"/>
      <c r="C81" s="33" t="s">
        <v>115</v>
      </c>
      <c r="D81" s="33"/>
      <c r="E81" s="67">
        <f>IF(E70=0,0,E70/E74)</f>
        <v>0.32960893854748602</v>
      </c>
    </row>
    <row r="82" spans="1:5">
      <c r="A82" s="33"/>
      <c r="B82" s="33"/>
      <c r="C82" s="36" t="s">
        <v>117</v>
      </c>
      <c r="D82" s="36"/>
      <c r="E82" s="67">
        <f>IF(E71=0,0,E71/E74)</f>
        <v>9.7765363128491614E-2</v>
      </c>
    </row>
    <row r="83" spans="1:5">
      <c r="A83" s="33"/>
      <c r="B83" s="33"/>
      <c r="C83" s="33" t="s">
        <v>116</v>
      </c>
      <c r="D83" s="33"/>
      <c r="E83" s="67">
        <f>IF(E72=0,0,E72/E74)</f>
        <v>0</v>
      </c>
    </row>
    <row r="84" spans="1:5" ht="14" thickBot="1">
      <c r="A84" s="33"/>
      <c r="B84" s="33"/>
      <c r="C84" s="33" t="s">
        <v>38</v>
      </c>
      <c r="D84" s="33"/>
      <c r="E84" s="68">
        <f>IF(E73=0,0,E73/E74)</f>
        <v>0.30726256983240224</v>
      </c>
    </row>
    <row r="85" spans="1:5" ht="6" customHeight="1">
      <c r="A85" s="33"/>
      <c r="B85" s="33"/>
      <c r="C85" s="33"/>
      <c r="D85" s="33"/>
      <c r="E85" s="69"/>
    </row>
    <row r="86" spans="1:5" ht="14" thickBot="1">
      <c r="A86" s="33"/>
      <c r="B86" s="34" t="s">
        <v>120</v>
      </c>
      <c r="C86" s="34"/>
      <c r="D86" s="34"/>
      <c r="E86" s="58"/>
    </row>
    <row r="87" spans="1:5">
      <c r="A87" s="33"/>
      <c r="B87" s="33"/>
      <c r="C87" s="70" t="s">
        <v>4</v>
      </c>
      <c r="D87" s="33"/>
      <c r="E87" s="71" t="e">
        <f>E69/E28</f>
        <v>#DIV/0!</v>
      </c>
    </row>
    <row r="88" spans="1:5">
      <c r="A88" s="33"/>
      <c r="B88" s="33"/>
      <c r="C88" s="72" t="s">
        <v>118</v>
      </c>
      <c r="D88" s="72"/>
      <c r="E88" s="73">
        <f>E71/E29</f>
        <v>58.333333333333336</v>
      </c>
    </row>
    <row r="89" spans="1:5">
      <c r="A89" s="33"/>
      <c r="B89" s="33"/>
      <c r="C89" s="70" t="s">
        <v>119</v>
      </c>
      <c r="D89" s="33"/>
      <c r="E89" s="73">
        <f>E72/E23</f>
        <v>0</v>
      </c>
    </row>
    <row r="90" spans="1:5" ht="14" thickBot="1">
      <c r="A90" s="33"/>
      <c r="B90" s="33"/>
      <c r="C90" s="70" t="s">
        <v>24</v>
      </c>
      <c r="D90" s="33"/>
      <c r="E90" s="74" t="e">
        <f>E73/E25</f>
        <v>#DIV/0!</v>
      </c>
    </row>
    <row r="91" spans="1:5" ht="6" customHeight="1">
      <c r="A91" s="33"/>
      <c r="B91" s="33"/>
      <c r="C91" s="70"/>
      <c r="D91" s="33"/>
      <c r="E91" s="75"/>
    </row>
    <row r="92" spans="1:5">
      <c r="A92" s="33"/>
      <c r="B92" s="76" t="s">
        <v>121</v>
      </c>
      <c r="C92" s="76"/>
      <c r="D92" s="76"/>
      <c r="E92" s="77"/>
    </row>
    <row r="93" spans="1:5">
      <c r="A93" s="33"/>
      <c r="B93" s="33"/>
      <c r="C93" s="70" t="s">
        <v>4</v>
      </c>
      <c r="D93" s="33"/>
      <c r="E93" s="78" t="e">
        <f>IF(E87=0,0,E37/E69)</f>
        <v>#DIV/0!</v>
      </c>
    </row>
    <row r="94" spans="1:5">
      <c r="A94" s="33"/>
      <c r="B94" s="33"/>
      <c r="C94" s="72" t="s">
        <v>66</v>
      </c>
      <c r="D94" s="79"/>
      <c r="E94" s="78">
        <f>IF(E88=0,0,E33/E71)</f>
        <v>0</v>
      </c>
    </row>
    <row r="95" spans="1:5">
      <c r="A95" s="33"/>
      <c r="B95" s="33"/>
      <c r="C95" s="70" t="s">
        <v>37</v>
      </c>
      <c r="D95" s="33"/>
      <c r="E95" s="78">
        <f>IF(E89=0,0,E34/E72)</f>
        <v>0</v>
      </c>
    </row>
    <row r="96" spans="1:5">
      <c r="A96" s="33"/>
      <c r="B96" s="33"/>
      <c r="C96" s="70" t="s">
        <v>5</v>
      </c>
      <c r="D96" s="33"/>
      <c r="E96" s="78" t="e">
        <f>IF(E90=0,0,(E34+E35+E36)/E73)</f>
        <v>#DIV/0!</v>
      </c>
    </row>
    <row r="97" spans="1:5" ht="21" customHeight="1">
      <c r="A97" s="33"/>
      <c r="B97" s="33"/>
      <c r="C97" s="80"/>
      <c r="D97" s="33"/>
      <c r="E97" s="81"/>
    </row>
    <row r="98" spans="1:5">
      <c r="A98" s="80" t="s">
        <v>28</v>
      </c>
      <c r="B98" s="33"/>
      <c r="C98" s="33"/>
      <c r="D98" s="33"/>
      <c r="E98" s="33"/>
    </row>
    <row r="99" spans="1:5" ht="14" thickBot="1">
      <c r="A99" s="80"/>
      <c r="B99" s="33"/>
      <c r="C99" s="33"/>
      <c r="D99" s="33"/>
      <c r="E99" s="33"/>
    </row>
    <row r="100" spans="1:5">
      <c r="A100" s="33">
        <v>5</v>
      </c>
      <c r="B100" s="33"/>
      <c r="C100" s="72" t="s">
        <v>75</v>
      </c>
      <c r="D100" s="79"/>
      <c r="E100" s="37">
        <v>5</v>
      </c>
    </row>
    <row r="101" spans="1:5">
      <c r="A101" s="33">
        <v>5</v>
      </c>
      <c r="B101" s="33"/>
      <c r="C101" s="72" t="s">
        <v>43</v>
      </c>
      <c r="D101" s="79"/>
      <c r="E101" s="52">
        <v>5</v>
      </c>
    </row>
    <row r="102" spans="1:5">
      <c r="A102" s="33">
        <v>0</v>
      </c>
      <c r="B102" s="33"/>
      <c r="C102" s="72" t="s">
        <v>25</v>
      </c>
      <c r="D102" s="79"/>
      <c r="E102" s="52">
        <v>0</v>
      </c>
    </row>
    <row r="103" spans="1:5">
      <c r="A103" s="33">
        <v>2</v>
      </c>
      <c r="B103" s="33"/>
      <c r="C103" s="72" t="s">
        <v>72</v>
      </c>
      <c r="D103" s="79"/>
      <c r="E103" s="52">
        <f>SUM(Questionnaire!C44)</f>
        <v>12</v>
      </c>
    </row>
    <row r="104" spans="1:5">
      <c r="A104" s="33">
        <v>5</v>
      </c>
      <c r="B104" s="33"/>
      <c r="C104" s="72" t="s">
        <v>52</v>
      </c>
      <c r="D104" s="79"/>
      <c r="E104" s="52">
        <v>5</v>
      </c>
    </row>
    <row r="105" spans="1:5">
      <c r="A105" s="33">
        <v>5</v>
      </c>
      <c r="B105" s="33"/>
      <c r="C105" s="72" t="s">
        <v>73</v>
      </c>
      <c r="D105" s="79"/>
      <c r="E105" s="52">
        <v>5</v>
      </c>
    </row>
    <row r="106" spans="1:5">
      <c r="A106" s="33">
        <v>5</v>
      </c>
      <c r="B106" s="33"/>
      <c r="C106" s="72" t="s">
        <v>74</v>
      </c>
      <c r="D106" s="79"/>
      <c r="E106" s="52">
        <v>5</v>
      </c>
    </row>
    <row r="107" spans="1:5">
      <c r="A107" s="33">
        <v>2</v>
      </c>
      <c r="B107" s="33"/>
      <c r="C107" s="72" t="s">
        <v>77</v>
      </c>
      <c r="D107" s="79"/>
      <c r="E107" s="52">
        <f>SUM(Questionnaire!C48)</f>
        <v>2</v>
      </c>
    </row>
    <row r="108" spans="1:5">
      <c r="A108" s="33">
        <v>1</v>
      </c>
      <c r="B108" s="33"/>
      <c r="C108" s="72" t="s">
        <v>48</v>
      </c>
      <c r="D108" s="79"/>
      <c r="E108" s="52">
        <f>SUM(Questionnaire!C49)</f>
        <v>3</v>
      </c>
    </row>
    <row r="109" spans="1:5">
      <c r="A109" s="33">
        <v>5</v>
      </c>
      <c r="B109" s="33"/>
      <c r="C109" s="72" t="s">
        <v>26</v>
      </c>
      <c r="D109" s="79"/>
      <c r="E109" s="52">
        <f>SUM(Questionnaire!C50)</f>
        <v>2</v>
      </c>
    </row>
    <row r="110" spans="1:5" ht="14" thickBot="1">
      <c r="A110" s="33">
        <v>5</v>
      </c>
      <c r="B110" s="33"/>
      <c r="C110" s="72" t="s">
        <v>76</v>
      </c>
      <c r="D110" s="79"/>
      <c r="E110" s="38">
        <v>5</v>
      </c>
    </row>
    <row r="111" spans="1:5" ht="14" thickBot="1">
      <c r="A111" s="33">
        <v>40</v>
      </c>
      <c r="B111" s="33"/>
      <c r="C111" s="39" t="s">
        <v>122</v>
      </c>
      <c r="D111" s="82"/>
      <c r="E111" s="40">
        <f>SUM(E100:E110)</f>
        <v>49</v>
      </c>
    </row>
    <row r="112" spans="1:5" ht="6" customHeight="1">
      <c r="A112" s="33"/>
      <c r="B112" s="33"/>
      <c r="C112" s="80"/>
      <c r="D112" s="33"/>
      <c r="E112" s="42"/>
    </row>
    <row r="113" spans="1:5" ht="6" customHeight="1">
      <c r="A113" s="33"/>
      <c r="B113" s="33"/>
      <c r="C113" s="80"/>
      <c r="D113" s="33"/>
      <c r="E113" s="42"/>
    </row>
    <row r="114" spans="1:5" ht="17.25" customHeight="1" thickBot="1">
      <c r="A114" s="33"/>
      <c r="B114" s="34" t="s">
        <v>44</v>
      </c>
      <c r="C114" s="34"/>
      <c r="D114" s="34"/>
      <c r="E114" s="42"/>
    </row>
    <row r="115" spans="1:5">
      <c r="A115" s="33">
        <v>50</v>
      </c>
      <c r="B115" s="33"/>
      <c r="C115" s="70" t="s">
        <v>6</v>
      </c>
      <c r="D115" s="33"/>
      <c r="E115" s="37">
        <f>SUM(52-Questionnaire!C52)</f>
        <v>47</v>
      </c>
    </row>
    <row r="116" spans="1:5">
      <c r="A116" s="33">
        <v>5000</v>
      </c>
      <c r="B116" s="33"/>
      <c r="C116" s="80" t="s">
        <v>7</v>
      </c>
      <c r="D116" s="35"/>
      <c r="E116" s="65">
        <f>E14/E115</f>
        <v>911.65957446808511</v>
      </c>
    </row>
    <row r="117" spans="1:5">
      <c r="A117" s="33">
        <v>125</v>
      </c>
      <c r="B117" s="33"/>
      <c r="C117" s="35" t="s">
        <v>49</v>
      </c>
      <c r="D117" s="33"/>
      <c r="E117" s="65">
        <f>E116/E111</f>
        <v>18.605297438124186</v>
      </c>
    </row>
    <row r="118" spans="1:5">
      <c r="A118" s="33">
        <v>0</v>
      </c>
      <c r="B118" s="33"/>
      <c r="C118" s="36" t="s">
        <v>45</v>
      </c>
      <c r="D118" s="36"/>
      <c r="E118" s="54">
        <f>IF(E102=0,0,E32/(E102*E115))</f>
        <v>0</v>
      </c>
    </row>
    <row r="119" spans="1:5">
      <c r="A119" s="33">
        <v>500</v>
      </c>
      <c r="B119" s="33"/>
      <c r="C119" s="72" t="s">
        <v>46</v>
      </c>
      <c r="D119" s="72"/>
      <c r="E119" s="54">
        <f>IF(E107=0,0,E34/(E107*E115))</f>
        <v>0</v>
      </c>
    </row>
    <row r="120" spans="1:5">
      <c r="A120" s="33">
        <v>350</v>
      </c>
      <c r="B120" s="33"/>
      <c r="C120" s="36" t="s">
        <v>69</v>
      </c>
      <c r="D120" s="36"/>
      <c r="E120" s="54">
        <f>IF(E103=0,0,E33/(E103*E115))</f>
        <v>0</v>
      </c>
    </row>
    <row r="121" spans="1:5">
      <c r="A121" s="33">
        <v>20</v>
      </c>
      <c r="B121" s="33"/>
      <c r="C121" s="36" t="s">
        <v>70</v>
      </c>
      <c r="D121" s="36"/>
      <c r="E121" s="54">
        <f>IF(E105=0,0,(E36/(E43+E44+E47+51))/(E105*E111))</f>
        <v>0.96093294460641399</v>
      </c>
    </row>
    <row r="122" spans="1:5">
      <c r="A122" s="33">
        <v>20</v>
      </c>
      <c r="B122" s="33"/>
      <c r="C122" s="36" t="s">
        <v>71</v>
      </c>
      <c r="D122" s="36"/>
      <c r="E122" s="54">
        <f>IF((E45+E46)=0,0,(E37/(E45+E46)/(E106*E111)))</f>
        <v>0</v>
      </c>
    </row>
    <row r="123" spans="1:5">
      <c r="A123" s="33">
        <v>20</v>
      </c>
      <c r="B123" s="33"/>
      <c r="C123" s="72" t="s">
        <v>47</v>
      </c>
      <c r="D123" s="72"/>
      <c r="E123" s="54" t="e">
        <f>IF(E110=0,0,(E37/E48)/(E110*E111))</f>
        <v>#DIV/0!</v>
      </c>
    </row>
    <row r="124" spans="1:5">
      <c r="A124" s="33"/>
      <c r="B124" s="33"/>
      <c r="C124" s="33"/>
      <c r="D124" s="33"/>
      <c r="E124" s="58"/>
    </row>
    <row r="125" spans="1:5">
      <c r="A125" s="33"/>
      <c r="B125" s="35" t="s">
        <v>56</v>
      </c>
      <c r="C125" s="33"/>
      <c r="D125" s="33"/>
      <c r="E125" s="58"/>
    </row>
    <row r="126" spans="1:5" ht="14" thickBot="1">
      <c r="A126" s="33"/>
      <c r="B126" s="35" t="s">
        <v>68</v>
      </c>
      <c r="C126" s="33"/>
      <c r="D126" s="33"/>
      <c r="E126" s="58"/>
    </row>
    <row r="127" spans="1:5" ht="14" thickBot="1">
      <c r="A127" s="33"/>
      <c r="B127" s="35"/>
      <c r="C127" s="70" t="s">
        <v>4</v>
      </c>
      <c r="D127" s="33"/>
      <c r="E127" s="83" t="e">
        <f>IF(E77*E93&lt;0,0,E77*E93)</f>
        <v>#DIV/0!</v>
      </c>
    </row>
    <row r="128" spans="1:5">
      <c r="A128" s="91">
        <f>SUM(E14)</f>
        <v>42848</v>
      </c>
      <c r="B128" s="35"/>
      <c r="C128" s="72" t="s">
        <v>66</v>
      </c>
      <c r="D128" s="79"/>
      <c r="E128" s="83">
        <f>IF(E77*E94&lt;0,0,E77*E94)</f>
        <v>0</v>
      </c>
    </row>
    <row r="129" spans="1:5">
      <c r="A129" s="93">
        <f>SUM(A128*1.32)</f>
        <v>56559.360000000001</v>
      </c>
      <c r="B129" s="35"/>
      <c r="C129" s="70" t="s">
        <v>119</v>
      </c>
      <c r="D129" s="33"/>
      <c r="E129" s="65">
        <f>IF(E77*E95&lt;0,0,E77*E95)</f>
        <v>0</v>
      </c>
    </row>
    <row r="130" spans="1:5" ht="14" thickBot="1">
      <c r="A130" s="93">
        <f>SUM(A129*1.32)</f>
        <v>74658.355200000005</v>
      </c>
      <c r="B130" s="35"/>
      <c r="C130" s="70" t="s">
        <v>24</v>
      </c>
      <c r="D130" s="33"/>
      <c r="E130" s="49" t="e">
        <f>IF(E77*E96&lt;0,0,E77*E96)</f>
        <v>#DIV/0!</v>
      </c>
    </row>
    <row r="131" spans="1:5">
      <c r="A131" s="33"/>
      <c r="B131" s="35"/>
      <c r="C131" s="33"/>
      <c r="D131" s="33"/>
      <c r="E131" s="58"/>
    </row>
    <row r="132" spans="1:5" ht="6" customHeight="1" thickBot="1">
      <c r="A132" s="33"/>
      <c r="B132" s="33"/>
      <c r="C132" s="33"/>
      <c r="D132" s="33"/>
      <c r="E132" s="58"/>
    </row>
    <row r="133" spans="1:5">
      <c r="A133" s="34" t="s">
        <v>63</v>
      </c>
      <c r="B133" s="34"/>
      <c r="C133" s="34"/>
      <c r="D133" s="56"/>
      <c r="E133" s="84">
        <f>E10*1.32</f>
        <v>9.24</v>
      </c>
    </row>
    <row r="134" spans="1:5">
      <c r="A134" s="34" t="s">
        <v>50</v>
      </c>
      <c r="B134" s="34"/>
      <c r="C134" s="34"/>
      <c r="D134" s="56"/>
      <c r="E134" s="85">
        <f>E17*E133</f>
        <v>56559.360000000001</v>
      </c>
    </row>
    <row r="135" spans="1:5">
      <c r="A135" s="34" t="s">
        <v>64</v>
      </c>
      <c r="B135" s="34"/>
      <c r="C135" s="34"/>
      <c r="D135" s="56"/>
      <c r="E135" s="85">
        <f>E16*E133*(E18*1.25)</f>
        <v>70699.199999999997</v>
      </c>
    </row>
    <row r="136" spans="1:5">
      <c r="A136" s="34" t="s">
        <v>65</v>
      </c>
      <c r="B136" s="34"/>
      <c r="C136" s="34"/>
      <c r="D136" s="56"/>
      <c r="E136" s="85">
        <f>SUM(E18*1.25)*(E16*1.2)*E133</f>
        <v>84839.039999999994</v>
      </c>
    </row>
    <row r="137" spans="1:5" ht="14" thickBot="1">
      <c r="A137" s="34" t="s">
        <v>78</v>
      </c>
      <c r="B137" s="34"/>
      <c r="C137" s="34"/>
      <c r="D137" s="56"/>
      <c r="E137" s="86">
        <f>E136-E14</f>
        <v>41991.039999999994</v>
      </c>
    </row>
  </sheetData>
  <mergeCells count="70">
    <mergeCell ref="A136:D136"/>
    <mergeCell ref="A137:D137"/>
    <mergeCell ref="C122:D122"/>
    <mergeCell ref="C123:D123"/>
    <mergeCell ref="C128:D128"/>
    <mergeCell ref="A133:D133"/>
    <mergeCell ref="A134:D134"/>
    <mergeCell ref="A135:D135"/>
    <mergeCell ref="C121:D121"/>
    <mergeCell ref="C105:D105"/>
    <mergeCell ref="C106:D106"/>
    <mergeCell ref="C107:D107"/>
    <mergeCell ref="C108:D108"/>
    <mergeCell ref="C109:D109"/>
    <mergeCell ref="C110:D110"/>
    <mergeCell ref="C111:D111"/>
    <mergeCell ref="B114:D114"/>
    <mergeCell ref="C118:D118"/>
    <mergeCell ref="C119:D119"/>
    <mergeCell ref="C120:D120"/>
    <mergeCell ref="C104:D104"/>
    <mergeCell ref="C77:D77"/>
    <mergeCell ref="B79:E79"/>
    <mergeCell ref="C82:D82"/>
    <mergeCell ref="B86:D86"/>
    <mergeCell ref="C88:D88"/>
    <mergeCell ref="B92:D92"/>
    <mergeCell ref="C94:D94"/>
    <mergeCell ref="C100:D100"/>
    <mergeCell ref="C101:D101"/>
    <mergeCell ref="C102:D102"/>
    <mergeCell ref="C103:D103"/>
    <mergeCell ref="B75:D75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B68:E68"/>
    <mergeCell ref="C71:D71"/>
    <mergeCell ref="C57:D57"/>
    <mergeCell ref="B30:E30"/>
    <mergeCell ref="C32:D32"/>
    <mergeCell ref="C33:D33"/>
    <mergeCell ref="C34:D34"/>
    <mergeCell ref="C35:D35"/>
    <mergeCell ref="C36:D36"/>
    <mergeCell ref="C37:D37"/>
    <mergeCell ref="B38:D38"/>
    <mergeCell ref="C39:D39"/>
    <mergeCell ref="C55:D55"/>
    <mergeCell ref="C56:D56"/>
    <mergeCell ref="A1:E1"/>
    <mergeCell ref="A2:E2"/>
    <mergeCell ref="A4:E4"/>
    <mergeCell ref="B6:D6"/>
    <mergeCell ref="C24:D24"/>
    <mergeCell ref="C10:D10"/>
    <mergeCell ref="B12:D12"/>
    <mergeCell ref="B14:D14"/>
    <mergeCell ref="C15:D15"/>
    <mergeCell ref="C16:D16"/>
    <mergeCell ref="C17:D17"/>
    <mergeCell ref="C18:D18"/>
    <mergeCell ref="C19:D19"/>
    <mergeCell ref="A21:E21"/>
  </mergeCells>
  <pageMargins left="1" right="1" top="0.25" bottom="0.5" header="0.25" footer="0.25"/>
  <pageSetup scale="85" orientation="portrait" horizontalDpi="300" verticalDpi="300" r:id="rId1"/>
  <headerFooter alignWithMargins="0">
    <oddFooter>&amp;L&amp;"Palatino Linotype,Regular"&amp;8 &amp;K0000002023 RE Luxe Leaders, LLC ALL RIGHTS RESERVED.&amp;R&amp;"Palatino Linotype,Regular"&amp;8&amp;K000000 Agent Business Analysis Page &amp;P of &amp;N</oddFooter>
  </headerFooter>
  <rowBreaks count="2" manualBreakCount="2">
    <brk id="50" max="16383" man="1"/>
    <brk id="9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Questionnaire</vt:lpstr>
      <vt:lpstr>Results Sheet</vt:lpstr>
      <vt:lpstr>Visuals</vt:lpstr>
      <vt:lpstr>Data Sheet</vt:lpstr>
      <vt:lpstr>'Data Sheet'!Print_Area</vt:lpstr>
      <vt:lpstr>Questionnaire!Print_Area</vt:lpstr>
      <vt:lpstr>'Results Sheet'!Print_Area</vt:lpstr>
      <vt:lpstr>Visuals!Print_Area</vt:lpstr>
    </vt:vector>
  </TitlesOfParts>
  <Company>RREMAX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Planning Worksheet</dc:title>
  <dc:creator>Chris Pollinger</dc:creator>
  <cp:keywords>Business Plan</cp:keywords>
  <cp:lastModifiedBy>Chris Pollinger</cp:lastModifiedBy>
  <cp:lastPrinted>2009-02-26T18:56:03Z</cp:lastPrinted>
  <dcterms:created xsi:type="dcterms:W3CDTF">2001-10-30T23:27:48Z</dcterms:created>
  <dcterms:modified xsi:type="dcterms:W3CDTF">2023-05-23T14:18:37Z</dcterms:modified>
</cp:coreProperties>
</file>